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37 - AMO - LA CHAUMIERE - DCE &amp; SUIVI 2020\08 - DCE\01 - RENDU\"/>
    </mc:Choice>
  </mc:AlternateContent>
  <xr:revisionPtr revIDLastSave="0" documentId="14_{F2640614-01CF-4E83-B6E8-17BF5E9231C3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PDG " sheetId="11" r:id="rId1"/>
    <sheet name="detail des prix" sheetId="2" r:id="rId2"/>
    <sheet name="BPU DQE" sheetId="13" r:id="rId3"/>
  </sheets>
  <externalReferences>
    <externalReference r:id="rId4"/>
  </externalReferences>
  <definedNames>
    <definedName name="CaseACocher5" localSheetId="0">'PDG '!$O$51</definedName>
    <definedName name="CaseACocher6" localSheetId="0">'PDG '!$O$53</definedName>
    <definedName name="j">'[1]Base fiches analyse'!$O$51</definedName>
    <definedName name="O">'[1]Base fiches analyse'!$O$261</definedName>
    <definedName name="V">'[1]Base fiches analyse'!$O$198</definedName>
    <definedName name="VI">'[1]Base fiches analyse'!$O$282</definedName>
    <definedName name="_xlnm.Print_Area" localSheetId="2">'BPU DQE'!$A$1:$D$34</definedName>
    <definedName name="_xlnm.Print_Area" localSheetId="1">'detail des prix'!$A$1:$V$54</definedName>
    <definedName name="_xlnm.Print_Area" localSheetId="0">'PDG '!$A$1:$I$54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V26" i="2"/>
  <c r="U26" i="2"/>
  <c r="T26" i="2"/>
  <c r="S26" i="2"/>
  <c r="R26" i="2"/>
  <c r="R30" i="2"/>
  <c r="N11" i="2"/>
  <c r="G21" i="2" l="1"/>
  <c r="G6" i="2"/>
  <c r="F21" i="2"/>
  <c r="C21" i="2"/>
  <c r="D21" i="2" s="1"/>
  <c r="F6" i="2"/>
  <c r="H6" i="2" l="1"/>
  <c r="R6" i="2" s="1"/>
  <c r="U21" i="2"/>
  <c r="T21" i="2"/>
  <c r="S21" i="2"/>
  <c r="U6" i="2"/>
  <c r="T6" i="2"/>
  <c r="S6" i="2"/>
  <c r="L21" i="2"/>
  <c r="M21" i="2" s="1"/>
  <c r="H21" i="2"/>
  <c r="P26" i="2"/>
  <c r="P30" i="2" s="1"/>
  <c r="O26" i="2"/>
  <c r="O30" i="2" s="1"/>
  <c r="N26" i="2"/>
  <c r="N30" i="2" s="1"/>
  <c r="U25" i="2"/>
  <c r="T25" i="2"/>
  <c r="S25" i="2"/>
  <c r="M26" i="2" l="1"/>
  <c r="M30" i="2" s="1"/>
  <c r="T30" i="2"/>
  <c r="R11" i="2"/>
  <c r="R15" i="2" s="1"/>
  <c r="R21" i="2"/>
  <c r="U30" i="2"/>
  <c r="H26" i="2" l="1"/>
  <c r="H30" i="2" s="1"/>
  <c r="H11" i="2"/>
  <c r="H15" i="2" s="1"/>
  <c r="S30" i="2"/>
  <c r="O11" i="2" l="1"/>
  <c r="O15" i="2" s="1"/>
  <c r="P11" i="2"/>
  <c r="P15" i="2" s="1"/>
  <c r="U10" i="2"/>
  <c r="U11" i="2" s="1"/>
  <c r="T10" i="2"/>
  <c r="T11" i="2" s="1"/>
  <c r="S10" i="2"/>
  <c r="S11" i="2" s="1"/>
  <c r="N15" i="2" l="1"/>
  <c r="T15" i="2"/>
  <c r="U15" i="2"/>
  <c r="S15" i="2" l="1"/>
  <c r="D14" i="13" l="1"/>
  <c r="C26" i="13"/>
  <c r="B26" i="13"/>
  <c r="D13" i="13"/>
  <c r="D26" i="13" s="1"/>
  <c r="B22" i="13" l="1"/>
  <c r="C21" i="13"/>
  <c r="B21" i="13"/>
  <c r="C20" i="13"/>
  <c r="B20" i="13"/>
  <c r="D8" i="13"/>
  <c r="D21" i="13" s="1"/>
  <c r="D7" i="13"/>
  <c r="D20" i="13" s="1"/>
  <c r="B19" i="13" l="1"/>
  <c r="B23" i="13"/>
  <c r="B24" i="13"/>
  <c r="B25" i="13"/>
  <c r="B27" i="13"/>
  <c r="B18" i="13"/>
  <c r="D6" i="13" l="1"/>
  <c r="D9" i="13"/>
  <c r="D10" i="13"/>
  <c r="D11" i="13"/>
  <c r="D12" i="13"/>
  <c r="D15" i="13"/>
  <c r="D5" i="13"/>
  <c r="C27" i="13" l="1"/>
  <c r="C25" i="13"/>
  <c r="C24" i="13"/>
  <c r="C23" i="13"/>
  <c r="C22" i="13"/>
  <c r="C19" i="13"/>
  <c r="C18" i="13"/>
  <c r="D27" i="13"/>
  <c r="D25" i="13"/>
  <c r="D24" i="13"/>
  <c r="D23" i="13"/>
  <c r="D22" i="13"/>
  <c r="D19" i="13"/>
  <c r="D18" i="13"/>
  <c r="C28" i="13" l="1"/>
  <c r="C30" i="13" s="1"/>
  <c r="Q11" i="2" s="1"/>
  <c r="Q26" i="2" s="1"/>
  <c r="C28" i="2" s="1"/>
  <c r="D28" i="13"/>
  <c r="D30" i="13" s="1"/>
  <c r="V11" i="2" l="1"/>
  <c r="C13" i="2"/>
  <c r="D31" i="13"/>
  <c r="C31" i="13"/>
  <c r="R13" i="2" l="1"/>
  <c r="R28" i="2"/>
  <c r="V15" i="2"/>
  <c r="Q15" i="2"/>
  <c r="R17" i="2" l="1"/>
  <c r="V30" i="2"/>
  <c r="R32" i="2" s="1"/>
  <c r="C17" i="2"/>
  <c r="Q30" i="2"/>
  <c r="C32" i="2" s="1"/>
</calcChain>
</file>

<file path=xl/sharedStrings.xml><?xml version="1.0" encoding="utf-8"?>
<sst xmlns="http://schemas.openxmlformats.org/spreadsheetml/2006/main" count="120" uniqueCount="80">
  <si>
    <t>P3</t>
  </si>
  <si>
    <t xml:space="preserve">€ HT </t>
  </si>
  <si>
    <t>€ TTC</t>
  </si>
  <si>
    <t xml:space="preserve">P1 </t>
  </si>
  <si>
    <t>P1</t>
  </si>
  <si>
    <t>€ HT</t>
  </si>
  <si>
    <t>TOTAL GENERAL SUR LA DUREE DU MARCHE</t>
  </si>
  <si>
    <r>
      <t xml:space="preserve">Consommation moyenne * 
</t>
    </r>
    <r>
      <rPr>
        <b/>
        <sz val="14"/>
        <color theme="4"/>
        <rFont val="Century Gothic"/>
        <family val="2"/>
      </rPr>
      <t xml:space="preserve">en M3 </t>
    </r>
    <r>
      <rPr>
        <b/>
        <sz val="14"/>
        <rFont val="Century Gothic"/>
        <family val="2"/>
      </rPr>
      <t>/ an</t>
    </r>
  </si>
  <si>
    <t>* Consommation moyenne non contractuelle</t>
  </si>
  <si>
    <t>Prestations</t>
  </si>
  <si>
    <t>Descriptif</t>
  </si>
  <si>
    <t>BORDEREAU DES PRIX UNITAIRES</t>
  </si>
  <si>
    <t>€ HT / heure</t>
  </si>
  <si>
    <t>Coût horaire Technicien Chauffagiste</t>
  </si>
  <si>
    <t>DEVIS QUANTITATIF ESTIMATIF</t>
  </si>
  <si>
    <t>Quantité prévisionnelle / an</t>
  </si>
  <si>
    <t xml:space="preserve">TOTAL DQE </t>
  </si>
  <si>
    <t>TOTAL  / an</t>
  </si>
  <si>
    <t>TOTAL sur la durée du marché (5 ans)</t>
  </si>
  <si>
    <t xml:space="preserve">A COMPLETER PAR LE CANDIDAT </t>
  </si>
  <si>
    <t>L'ensemble des ces préstations doivent être conforme au CCTP</t>
  </si>
  <si>
    <t>Analyse légionelle sur 1 point complémentaire</t>
  </si>
  <si>
    <t xml:space="preserve">Intervention de choc thermique suite à un résultat &gt;1 000 UFC/L. </t>
  </si>
  <si>
    <t>Intervention de choc chimique suite à un résultat &gt;1 000 UFC/L. Y compris la sécurisation des points d'usage lors de l'intervention.</t>
  </si>
  <si>
    <t>CMSEA</t>
  </si>
  <si>
    <t>P3/2</t>
  </si>
  <si>
    <t>ANNEXE 2 à l'Acte d'Engagement</t>
  </si>
  <si>
    <t>BPU</t>
  </si>
  <si>
    <t>Analyse de potabilitée de type D1 sur 1 point</t>
  </si>
  <si>
    <t xml:space="preserve">P3 </t>
  </si>
  <si>
    <t xml:space="preserve">P2 </t>
  </si>
  <si>
    <t>Désembouage par emetteurs</t>
  </si>
  <si>
    <t>Remplacement d’un ventillo-convecteur</t>
  </si>
  <si>
    <t xml:space="preserve">Intervention pour modification et ou remplacement d'environ 5m linéaire de conduite du réseau ECS, bouclage  </t>
  </si>
  <si>
    <t>Intervention pour modification et ou remplacement d'environ 5m linéaire de conduite du réseau de ditribution de chauffage</t>
  </si>
  <si>
    <t>€ HT / AN</t>
  </si>
  <si>
    <t>€ TTC /AN</t>
  </si>
  <si>
    <t>Remplacement de robinetterie de douche (type à préciser au mémoire technique)</t>
  </si>
  <si>
    <t>Remplacement de mitigeur d'évier du type sécuritèrme (type à préciser au mémoire technique)</t>
  </si>
  <si>
    <t>P2</t>
  </si>
  <si>
    <t xml:space="preserve">L'INTERNAT DE TOUL </t>
  </si>
  <si>
    <t>OFFRE DE BASE</t>
  </si>
  <si>
    <t xml:space="preserve"> TOTAL DES PRESTATIONS SUR LA DUREE DU MARCHE </t>
  </si>
  <si>
    <t xml:space="preserve"> TOTAL DES PRESTATIONS PAR AN </t>
  </si>
  <si>
    <t>DUREE</t>
  </si>
  <si>
    <t>ANS</t>
  </si>
  <si>
    <t>OPTION N°1</t>
  </si>
  <si>
    <t>TOTAL GENERAL PAR AN</t>
  </si>
  <si>
    <t>à complter par le candidat</t>
  </si>
  <si>
    <t>COP minimal de la PAC</t>
  </si>
  <si>
    <t>COP proposé par le TITAULIARE de la PAC</t>
  </si>
  <si>
    <t>Marge de l'entreprise sur le P1</t>
  </si>
  <si>
    <t>HPH</t>
  </si>
  <si>
    <t>HCH</t>
  </si>
  <si>
    <t>HPE</t>
  </si>
  <si>
    <t>HCE</t>
  </si>
  <si>
    <t>Coefficient a (HPH)</t>
  </si>
  <si>
    <t>Coefficient b (HCH)</t>
  </si>
  <si>
    <t>Coefficient c (HPE)</t>
  </si>
  <si>
    <t>Coefficient d (HCE)</t>
  </si>
  <si>
    <r>
      <t xml:space="preserve">Consomamtion en 2020 
</t>
    </r>
    <r>
      <rPr>
        <b/>
        <sz val="14"/>
        <color theme="4"/>
        <rFont val="Century Gothic"/>
        <family val="2"/>
      </rPr>
      <t>en kWh utile</t>
    </r>
  </si>
  <si>
    <r>
      <t xml:space="preserve">Montant de l'électron 
</t>
    </r>
    <r>
      <rPr>
        <b/>
        <sz val="14"/>
        <color theme="4"/>
        <rFont val="Century Gothic"/>
        <family val="2"/>
      </rPr>
      <t>cout unitaire / MWhe</t>
    </r>
  </si>
  <si>
    <r>
      <t>P1 MCI</t>
    </r>
    <r>
      <rPr>
        <b/>
        <sz val="14"/>
        <rFont val="Century Gothic"/>
        <family val="2"/>
      </rPr>
      <t xml:space="preserve"> Contractuel 
€ HT</t>
    </r>
    <r>
      <rPr>
        <b/>
        <sz val="14"/>
        <color theme="1"/>
        <rFont val="Century Gothic"/>
        <family val="2"/>
      </rPr>
      <t>/ kWh utile</t>
    </r>
  </si>
  <si>
    <r>
      <t>"q" ECS en</t>
    </r>
    <r>
      <rPr>
        <b/>
        <sz val="14"/>
        <color theme="4"/>
        <rFont val="Century Gothic"/>
        <family val="2"/>
      </rPr>
      <t xml:space="preserve"> kWh/m3</t>
    </r>
  </si>
  <si>
    <r>
      <t xml:space="preserve">Prix du M3 </t>
    </r>
    <r>
      <rPr>
        <b/>
        <sz val="14"/>
        <color theme="4"/>
        <rFont val="Century Gothic"/>
        <family val="2"/>
      </rPr>
      <t>ECS</t>
    </r>
  </si>
  <si>
    <r>
      <t>P1 ECS</t>
    </r>
    <r>
      <rPr>
        <b/>
        <sz val="14"/>
        <rFont val="Century Gothic"/>
        <family val="2"/>
      </rPr>
      <t xml:space="preserve"> Contractuel 
€ HT</t>
    </r>
    <r>
      <rPr>
        <b/>
        <sz val="14"/>
        <color theme="1"/>
        <rFont val="Century Gothic"/>
        <family val="2"/>
      </rPr>
      <t>/ m3</t>
    </r>
  </si>
  <si>
    <r>
      <t xml:space="preserve">TOTAL P1  ECS </t>
    </r>
    <r>
      <rPr>
        <b/>
        <sz val="18"/>
        <color theme="4"/>
        <rFont val="Century Gothic"/>
        <family val="2"/>
      </rPr>
      <t>€ HT / an</t>
    </r>
  </si>
  <si>
    <r>
      <t xml:space="preserve">TOTAL P2 </t>
    </r>
    <r>
      <rPr>
        <b/>
        <sz val="18"/>
        <color theme="4"/>
        <rFont val="Century Gothic"/>
        <family val="2"/>
      </rPr>
      <t>€ HT / an</t>
    </r>
  </si>
  <si>
    <r>
      <t xml:space="preserve">TOTAL P3 </t>
    </r>
    <r>
      <rPr>
        <b/>
        <sz val="18"/>
        <color theme="4"/>
        <rFont val="Century Gothic"/>
        <family val="2"/>
      </rPr>
      <t>€ HT / an</t>
    </r>
  </si>
  <si>
    <r>
      <t xml:space="preserve">TOTAL P3/2 </t>
    </r>
    <r>
      <rPr>
        <b/>
        <sz val="18"/>
        <color theme="4"/>
        <rFont val="Century Gothic"/>
        <family val="2"/>
      </rPr>
      <t>€ HT / an</t>
    </r>
  </si>
  <si>
    <r>
      <t xml:space="preserve">TOTAL BPU </t>
    </r>
    <r>
      <rPr>
        <b/>
        <sz val="18"/>
        <color theme="4"/>
        <rFont val="Century Gothic"/>
        <family val="2"/>
      </rPr>
      <t>€ HT / an</t>
    </r>
  </si>
  <si>
    <r>
      <t xml:space="preserve">TOTAL P1 ECS </t>
    </r>
    <r>
      <rPr>
        <b/>
        <sz val="18"/>
        <color theme="4"/>
        <rFont val="Century Gothic"/>
        <family val="2"/>
      </rPr>
      <t>en € TTC / an</t>
    </r>
  </si>
  <si>
    <r>
      <t xml:space="preserve">TOTAL P2 </t>
    </r>
    <r>
      <rPr>
        <b/>
        <sz val="18"/>
        <color theme="4"/>
        <rFont val="Century Gothic"/>
        <family val="2"/>
      </rPr>
      <t>en € TTC / an</t>
    </r>
  </si>
  <si>
    <r>
      <t xml:space="preserve">TOTAL P3 </t>
    </r>
    <r>
      <rPr>
        <b/>
        <sz val="18"/>
        <color theme="4"/>
        <rFont val="Century Gothic"/>
        <family val="2"/>
      </rPr>
      <t>en € TTC / an</t>
    </r>
  </si>
  <si>
    <r>
      <t xml:space="preserve">TOTAL P3/2 </t>
    </r>
    <r>
      <rPr>
        <b/>
        <sz val="18"/>
        <color theme="4"/>
        <rFont val="Century Gothic"/>
        <family val="2"/>
      </rPr>
      <t>en € TTC / an</t>
    </r>
  </si>
  <si>
    <r>
      <t xml:space="preserve">TOTAL BPU </t>
    </r>
    <r>
      <rPr>
        <b/>
        <sz val="18"/>
        <color theme="4"/>
        <rFont val="Century Gothic"/>
        <family val="2"/>
      </rPr>
      <t>en € TTC / an</t>
    </r>
  </si>
  <si>
    <r>
      <t xml:space="preserve">Consomamtion en 2020 
</t>
    </r>
    <r>
      <rPr>
        <b/>
        <sz val="14"/>
        <color theme="4"/>
        <rFont val="Century Gothic"/>
        <family val="2"/>
      </rPr>
      <t>en kWhe</t>
    </r>
  </si>
  <si>
    <r>
      <t xml:space="preserve">TOTAL P1 MCI + ECS </t>
    </r>
    <r>
      <rPr>
        <b/>
        <sz val="18"/>
        <color theme="4"/>
        <rFont val="Century Gothic"/>
        <family val="2"/>
      </rPr>
      <t>en € TTC / an</t>
    </r>
  </si>
  <si>
    <r>
      <t xml:space="preserve">P1 MCI Contractuel
Molécule ENERGIE  </t>
    </r>
    <r>
      <rPr>
        <b/>
        <sz val="14"/>
        <color theme="4"/>
        <rFont val="Century Gothic"/>
        <family val="2"/>
      </rPr>
      <t>cout unitaire / MWh utile</t>
    </r>
  </si>
  <si>
    <t xml:space="preserve">L'INTERNAT DE VILCEY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</si>
</sst>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\ _€"/>
    <numFmt numFmtId="166" formatCode="#,##0.00\ &quot;€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Berlin Sans FB"/>
      <family val="2"/>
    </font>
    <font>
      <u/>
      <sz val="14"/>
      <color theme="1"/>
      <name val="Berlin Sans FB"/>
      <family val="2"/>
    </font>
    <font>
      <sz val="18"/>
      <color theme="1"/>
      <name val="Berlin Sans FB"/>
      <family val="2"/>
    </font>
    <font>
      <sz val="18"/>
      <color theme="1"/>
      <name val="Calibri"/>
      <family val="2"/>
      <scheme val="minor"/>
    </font>
    <font>
      <b/>
      <sz val="14"/>
      <name val="Century Gothic"/>
      <family val="2"/>
    </font>
    <font>
      <b/>
      <sz val="14"/>
      <color theme="4"/>
      <name val="Century Gothic"/>
      <family val="2"/>
    </font>
    <font>
      <sz val="14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8"/>
      <name val="Calibri"/>
      <family val="2"/>
      <scheme val="minor"/>
    </font>
    <font>
      <sz val="10"/>
      <color theme="1"/>
      <name val="Gadugi"/>
      <family val="2"/>
    </font>
    <font>
      <b/>
      <sz val="18"/>
      <color rgb="FF59595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Gadugi"/>
      <family val="2"/>
    </font>
    <font>
      <b/>
      <sz val="11"/>
      <color theme="1"/>
      <name val="Gadugi"/>
      <family val="2"/>
    </font>
    <font>
      <b/>
      <sz val="9"/>
      <color theme="1"/>
      <name val="Gadugi"/>
      <family val="2"/>
    </font>
    <font>
      <sz val="9"/>
      <color rgb="FF000000"/>
      <name val="Gadugi"/>
      <family val="2"/>
    </font>
    <font>
      <b/>
      <sz val="9"/>
      <color rgb="FF000000"/>
      <name val="Gadugi"/>
      <family val="2"/>
    </font>
    <font>
      <b/>
      <sz val="16"/>
      <name val="Century Gothic"/>
      <family val="2"/>
    </font>
    <font>
      <b/>
      <sz val="16"/>
      <color rgb="FF00B050"/>
      <name val="Century Gothic"/>
      <family val="2"/>
    </font>
    <font>
      <sz val="14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36"/>
      <color theme="1"/>
      <name val="Century Gothic"/>
      <family val="2"/>
    </font>
    <font>
      <sz val="11"/>
      <color theme="1"/>
      <name val="Century Gothic"/>
      <family val="2"/>
    </font>
    <font>
      <b/>
      <sz val="28"/>
      <color theme="1"/>
      <name val="Century Gothic"/>
      <family val="2"/>
    </font>
    <font>
      <b/>
      <sz val="4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theme="4"/>
      <name val="Century Gothic"/>
      <family val="2"/>
    </font>
    <font>
      <sz val="36"/>
      <name val="Century Gothic"/>
      <family val="2"/>
    </font>
    <font>
      <b/>
      <sz val="36"/>
      <name val="Century Gothic"/>
      <family val="2"/>
    </font>
    <font>
      <b/>
      <sz val="18"/>
      <color rgb="FF0070C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quotePrefix="1" applyFont="1"/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/>
    <xf numFmtId="0" fontId="16" fillId="0" borderId="0" xfId="0" applyFont="1"/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vertical="center"/>
    </xf>
    <xf numFmtId="43" fontId="18" fillId="4" borderId="5" xfId="3" applyFont="1" applyFill="1" applyBorder="1" applyAlignment="1">
      <alignment vertical="center"/>
    </xf>
    <xf numFmtId="43" fontId="18" fillId="4" borderId="9" xfId="3" applyFont="1" applyFill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3" fontId="16" fillId="11" borderId="10" xfId="3" applyFont="1" applyFill="1" applyBorder="1" applyAlignment="1">
      <alignment horizontal="center" vertical="center"/>
    </xf>
    <xf numFmtId="43" fontId="16" fillId="0" borderId="10" xfId="3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0" fillId="12" borderId="7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left" vertical="center"/>
    </xf>
    <xf numFmtId="43" fontId="19" fillId="12" borderId="10" xfId="3" applyFont="1" applyFill="1" applyBorder="1" applyAlignment="1">
      <alignment horizontal="center" vertical="center"/>
    </xf>
    <xf numFmtId="43" fontId="20" fillId="5" borderId="11" xfId="3" applyFont="1" applyFill="1" applyBorder="1" applyAlignment="1">
      <alignment horizontal="center" vertical="center"/>
    </xf>
    <xf numFmtId="43" fontId="20" fillId="5" borderId="6" xfId="3" applyFont="1" applyFill="1" applyBorder="1" applyAlignment="1">
      <alignment horizontal="center" vertical="center"/>
    </xf>
    <xf numFmtId="43" fontId="20" fillId="5" borderId="10" xfId="3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9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7" fillId="0" borderId="20" xfId="2" applyFont="1" applyBorder="1" applyAlignment="1" applyProtection="1">
      <alignment horizontal="center" vertical="center"/>
      <protection hidden="1"/>
    </xf>
    <xf numFmtId="3" fontId="10" fillId="13" borderId="21" xfId="0" applyNumberFormat="1" applyFont="1" applyFill="1" applyBorder="1" applyAlignment="1">
      <alignment horizontal="center" vertical="center"/>
    </xf>
    <xf numFmtId="3" fontId="9" fillId="13" borderId="21" xfId="0" applyNumberFormat="1" applyFont="1" applyFill="1" applyBorder="1" applyAlignment="1">
      <alignment horizontal="center" vertical="center"/>
    </xf>
    <xf numFmtId="166" fontId="9" fillId="13" borderId="21" xfId="0" applyNumberFormat="1" applyFont="1" applyFill="1" applyBorder="1" applyAlignment="1">
      <alignment horizontal="center" vertical="center"/>
    </xf>
    <xf numFmtId="165" fontId="9" fillId="13" borderId="22" xfId="0" applyNumberFormat="1" applyFont="1" applyFill="1" applyBorder="1" applyAlignment="1">
      <alignment horizontal="center" vertical="center"/>
    </xf>
    <xf numFmtId="166" fontId="9" fillId="13" borderId="23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166" fontId="9" fillId="11" borderId="21" xfId="0" applyNumberFormat="1" applyFont="1" applyFill="1" applyBorder="1" applyAlignment="1">
      <alignment horizontal="center" vertical="center"/>
    </xf>
    <xf numFmtId="0" fontId="21" fillId="0" borderId="0" xfId="2" applyFont="1" applyAlignment="1" applyProtection="1">
      <alignment horizontal="center" vertical="center"/>
      <protection hidden="1"/>
    </xf>
    <xf numFmtId="9" fontId="21" fillId="0" borderId="0" xfId="5" applyFont="1" applyFill="1" applyBorder="1" applyAlignment="1" applyProtection="1">
      <alignment horizontal="center" vertical="center"/>
      <protection hidden="1"/>
    </xf>
    <xf numFmtId="2" fontId="21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14" borderId="0" xfId="2" applyFont="1" applyFill="1" applyAlignment="1" applyProtection="1">
      <alignment horizontal="center" vertical="center" wrapText="1"/>
      <protection hidden="1"/>
    </xf>
    <xf numFmtId="2" fontId="22" fillId="14" borderId="0" xfId="2" applyNumberFormat="1" applyFont="1" applyFill="1" applyAlignment="1" applyProtection="1">
      <alignment horizontal="center" vertical="center" wrapText="1"/>
      <protection hidden="1"/>
    </xf>
    <xf numFmtId="9" fontId="21" fillId="11" borderId="0" xfId="5" applyFont="1" applyFill="1" applyBorder="1" applyAlignment="1" applyProtection="1">
      <alignment horizontal="center" vertical="center"/>
      <protection hidden="1"/>
    </xf>
    <xf numFmtId="2" fontId="22" fillId="11" borderId="0" xfId="2" applyNumberFormat="1" applyFont="1" applyFill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164" fontId="32" fillId="0" borderId="0" xfId="1" applyFont="1" applyFill="1" applyBorder="1" applyAlignment="1">
      <alignment horizontal="center" vertical="center"/>
    </xf>
    <xf numFmtId="166" fontId="32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5" fillId="3" borderId="33" xfId="0" applyFont="1" applyFill="1" applyBorder="1" applyAlignment="1">
      <alignment horizontal="center" vertical="center" wrapText="1"/>
    </xf>
    <xf numFmtId="3" fontId="10" fillId="13" borderId="25" xfId="0" applyNumberFormat="1" applyFont="1" applyFill="1" applyBorder="1" applyAlignment="1">
      <alignment horizontal="center" vertical="center"/>
    </xf>
    <xf numFmtId="0" fontId="7" fillId="0" borderId="22" xfId="2" applyFont="1" applyBorder="1" applyAlignment="1" applyProtection="1">
      <alignment vertical="center"/>
      <protection hidden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6" fontId="9" fillId="0" borderId="28" xfId="0" applyNumberFormat="1" applyFont="1" applyFill="1" applyBorder="1" applyAlignment="1">
      <alignment horizontal="center" vertical="center"/>
    </xf>
    <xf numFmtId="166" fontId="9" fillId="0" borderId="29" xfId="0" applyNumberFormat="1" applyFont="1" applyFill="1" applyBorder="1" applyAlignment="1">
      <alignment horizontal="center" vertical="center"/>
    </xf>
    <xf numFmtId="165" fontId="9" fillId="13" borderId="2" xfId="0" applyNumberFormat="1" applyFont="1" applyFill="1" applyBorder="1" applyAlignment="1">
      <alignment horizontal="center" vertical="center"/>
    </xf>
    <xf numFmtId="165" fontId="9" fillId="13" borderId="28" xfId="0" applyNumberFormat="1" applyFont="1" applyFill="1" applyBorder="1" applyAlignment="1">
      <alignment horizontal="center" vertical="center"/>
    </xf>
    <xf numFmtId="165" fontId="9" fillId="13" borderId="29" xfId="0" applyNumberFormat="1" applyFont="1" applyFill="1" applyBorder="1" applyAlignment="1">
      <alignment horizontal="center" vertical="center"/>
    </xf>
    <xf numFmtId="166" fontId="9" fillId="11" borderId="2" xfId="0" applyNumberFormat="1" applyFont="1" applyFill="1" applyBorder="1" applyAlignment="1">
      <alignment horizontal="center" vertical="center"/>
    </xf>
    <xf numFmtId="166" fontId="9" fillId="11" borderId="28" xfId="0" applyNumberFormat="1" applyFont="1" applyFill="1" applyBorder="1" applyAlignment="1">
      <alignment horizontal="center" vertical="center"/>
    </xf>
    <xf numFmtId="166" fontId="9" fillId="11" borderId="29" xfId="0" applyNumberFormat="1" applyFont="1" applyFill="1" applyBorder="1" applyAlignment="1">
      <alignment horizontal="center" vertical="center"/>
    </xf>
    <xf numFmtId="165" fontId="9" fillId="13" borderId="35" xfId="0" applyNumberFormat="1" applyFont="1" applyFill="1" applyBorder="1" applyAlignment="1">
      <alignment horizontal="center" vertical="center"/>
    </xf>
    <xf numFmtId="165" fontId="9" fillId="13" borderId="38" xfId="0" applyNumberFormat="1" applyFont="1" applyFill="1" applyBorder="1" applyAlignment="1">
      <alignment horizontal="center" vertical="center"/>
    </xf>
    <xf numFmtId="165" fontId="9" fillId="13" borderId="39" xfId="0" applyNumberFormat="1" applyFont="1" applyFill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166" fontId="9" fillId="0" borderId="30" xfId="0" applyNumberFormat="1" applyFont="1" applyFill="1" applyBorder="1" applyAlignment="1">
      <alignment horizontal="center" vertical="center"/>
    </xf>
    <xf numFmtId="166" fontId="9" fillId="0" borderId="31" xfId="0" applyNumberFormat="1" applyFont="1" applyFill="1" applyBorder="1" applyAlignment="1">
      <alignment horizontal="center" vertical="center"/>
    </xf>
    <xf numFmtId="166" fontId="32" fillId="2" borderId="19" xfId="1" applyNumberFormat="1" applyFont="1" applyFill="1" applyBorder="1" applyAlignment="1">
      <alignment horizontal="center" vertical="center"/>
    </xf>
    <xf numFmtId="166" fontId="32" fillId="2" borderId="22" xfId="1" applyNumberFormat="1" applyFont="1" applyFill="1" applyBorder="1" applyAlignment="1">
      <alignment horizontal="center" vertical="center"/>
    </xf>
    <xf numFmtId="166" fontId="32" fillId="2" borderId="18" xfId="1" applyNumberFormat="1" applyFont="1" applyFill="1" applyBorder="1" applyAlignment="1">
      <alignment horizontal="center" vertical="center"/>
    </xf>
    <xf numFmtId="166" fontId="32" fillId="2" borderId="21" xfId="1" applyNumberFormat="1" applyFont="1" applyFill="1" applyBorder="1" applyAlignment="1">
      <alignment horizontal="center" vertical="center"/>
    </xf>
    <xf numFmtId="166" fontId="33" fillId="2" borderId="4" xfId="1" applyNumberFormat="1" applyFont="1" applyFill="1" applyBorder="1" applyAlignment="1">
      <alignment horizontal="center" vertical="center"/>
    </xf>
    <xf numFmtId="166" fontId="33" fillId="2" borderId="5" xfId="1" applyNumberFormat="1" applyFont="1" applyFill="1" applyBorder="1" applyAlignment="1">
      <alignment horizontal="center" vertical="center"/>
    </xf>
    <xf numFmtId="166" fontId="33" fillId="2" borderId="9" xfId="1" applyNumberFormat="1" applyFont="1" applyFill="1" applyBorder="1" applyAlignment="1">
      <alignment horizontal="center" vertical="center"/>
    </xf>
    <xf numFmtId="3" fontId="10" fillId="13" borderId="2" xfId="0" applyNumberFormat="1" applyFont="1" applyFill="1" applyBorder="1" applyAlignment="1">
      <alignment horizontal="center" vertical="center"/>
    </xf>
    <xf numFmtId="3" fontId="10" fillId="13" borderId="28" xfId="0" applyNumberFormat="1" applyFont="1" applyFill="1" applyBorder="1" applyAlignment="1">
      <alignment horizontal="center" vertical="center"/>
    </xf>
    <xf numFmtId="3" fontId="10" fillId="13" borderId="29" xfId="0" applyNumberFormat="1" applyFont="1" applyFill="1" applyBorder="1" applyAlignment="1">
      <alignment horizontal="center" vertical="center"/>
    </xf>
    <xf numFmtId="164" fontId="32" fillId="13" borderId="18" xfId="1" applyFont="1" applyFill="1" applyBorder="1" applyAlignment="1">
      <alignment horizontal="center" vertical="center"/>
    </xf>
    <xf numFmtId="164" fontId="32" fillId="13" borderId="21" xfId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9" fillId="11" borderId="2" xfId="0" applyNumberFormat="1" applyFont="1" applyFill="1" applyBorder="1" applyAlignment="1">
      <alignment horizontal="center" vertical="center"/>
    </xf>
    <xf numFmtId="3" fontId="9" fillId="11" borderId="28" xfId="0" applyNumberFormat="1" applyFont="1" applyFill="1" applyBorder="1" applyAlignment="1">
      <alignment horizontal="center" vertical="center"/>
    </xf>
    <xf numFmtId="3" fontId="9" fillId="11" borderId="29" xfId="0" applyNumberFormat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right" vertical="center"/>
    </xf>
    <xf numFmtId="0" fontId="26" fillId="2" borderId="9" xfId="0" applyFont="1" applyFill="1" applyBorder="1" applyAlignment="1">
      <alignment horizontal="right" vertical="center"/>
    </xf>
    <xf numFmtId="0" fontId="26" fillId="2" borderId="32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4" fontId="32" fillId="13" borderId="24" xfId="1" applyFont="1" applyFill="1" applyBorder="1" applyAlignment="1">
      <alignment horizontal="center" vertical="center"/>
    </xf>
    <xf numFmtId="164" fontId="32" fillId="13" borderId="25" xfId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3" fontId="25" fillId="3" borderId="34" xfId="0" applyNumberFormat="1" applyFont="1" applyFill="1" applyBorder="1" applyAlignment="1">
      <alignment horizontal="center" vertical="center" wrapText="1"/>
    </xf>
    <xf numFmtId="3" fontId="25" fillId="3" borderId="24" xfId="0" applyNumberFormat="1" applyFont="1" applyFill="1" applyBorder="1" applyAlignment="1">
      <alignment horizontal="center" vertical="center"/>
    </xf>
    <xf numFmtId="0" fontId="7" fillId="0" borderId="23" xfId="2" applyFont="1" applyBorder="1" applyAlignment="1" applyProtection="1">
      <alignment horizontal="center" vertical="center"/>
      <protection hidden="1"/>
    </xf>
    <xf numFmtId="0" fontId="7" fillId="0" borderId="30" xfId="2" applyFont="1" applyBorder="1" applyAlignment="1" applyProtection="1">
      <alignment horizontal="center" vertical="center"/>
      <protection hidden="1"/>
    </xf>
    <xf numFmtId="0" fontId="7" fillId="0" borderId="31" xfId="2" applyFont="1" applyBorder="1" applyAlignment="1" applyProtection="1">
      <alignment horizontal="center" vertical="center"/>
      <protection hidden="1"/>
    </xf>
    <xf numFmtId="0" fontId="7" fillId="0" borderId="35" xfId="2" applyFont="1" applyBorder="1" applyAlignment="1" applyProtection="1">
      <alignment horizontal="left" vertical="center"/>
      <protection hidden="1"/>
    </xf>
    <xf numFmtId="0" fontId="7" fillId="0" borderId="38" xfId="2" applyFont="1" applyBorder="1" applyAlignment="1" applyProtection="1">
      <alignment horizontal="left" vertical="center"/>
      <protection hidden="1"/>
    </xf>
    <xf numFmtId="0" fontId="7" fillId="0" borderId="39" xfId="2" applyFont="1" applyBorder="1" applyAlignment="1" applyProtection="1">
      <alignment horizontal="left" vertical="center"/>
      <protection hidden="1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23" fillId="0" borderId="2" xfId="0" applyNumberFormat="1" applyFont="1" applyFill="1" applyBorder="1" applyAlignment="1">
      <alignment horizontal="center" vertical="center"/>
    </xf>
    <xf numFmtId="3" fontId="23" fillId="0" borderId="28" xfId="0" applyNumberFormat="1" applyFont="1" applyFill="1" applyBorder="1" applyAlignment="1">
      <alignment horizontal="center" vertical="center"/>
    </xf>
    <xf numFmtId="3" fontId="23" fillId="0" borderId="29" xfId="0" applyNumberFormat="1" applyFont="1" applyFill="1" applyBorder="1" applyAlignment="1">
      <alignment horizontal="center" vertical="center"/>
    </xf>
    <xf numFmtId="0" fontId="22" fillId="0" borderId="0" xfId="2" applyFont="1" applyAlignment="1" applyProtection="1">
      <alignment horizontal="center" vertical="center" wrapText="1"/>
      <protection hidden="1"/>
    </xf>
    <xf numFmtId="0" fontId="24" fillId="11" borderId="3" xfId="0" applyFont="1" applyFill="1" applyBorder="1" applyAlignment="1">
      <alignment horizontal="center"/>
    </xf>
    <xf numFmtId="0" fontId="24" fillId="11" borderId="13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right" vertical="center"/>
    </xf>
    <xf numFmtId="0" fontId="26" fillId="2" borderId="40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0" fontId="26" fillId="8" borderId="4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166" fontId="32" fillId="2" borderId="41" xfId="1" applyNumberFormat="1" applyFont="1" applyFill="1" applyBorder="1" applyAlignment="1">
      <alignment horizontal="center" vertical="center"/>
    </xf>
    <xf numFmtId="166" fontId="32" fillId="2" borderId="42" xfId="1" applyNumberFormat="1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10" borderId="9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/>
    </xf>
    <xf numFmtId="0" fontId="18" fillId="11" borderId="13" xfId="0" applyFont="1" applyFill="1" applyBorder="1" applyAlignment="1">
      <alignment horizontal="center"/>
    </xf>
  </cellXfs>
  <cellStyles count="6">
    <cellStyle name="Milliers" xfId="1" builtinId="3"/>
    <cellStyle name="Milliers 2" xfId="3" xr:uid="{80BB7DAE-7428-4AE3-98F1-5E97F3AD340C}"/>
    <cellStyle name="Normal" xfId="0" builtinId="0"/>
    <cellStyle name="Normal 2" xfId="2" xr:uid="{00000000-0005-0000-0000-000002000000}"/>
    <cellStyle name="Normal 2 2" xfId="4" xr:uid="{FD95BAE3-645D-4ABB-9E09-F621248BCB81}"/>
    <cellStyle name="Pourcentage" xfId="5" builtinId="5"/>
  </cellStyles>
  <dxfs count="0"/>
  <tableStyles count="0" defaultTableStyle="TableStyleMedium2" defaultPivotStyle="PivotStyleLight16"/>
  <colors>
    <mruColors>
      <color rgb="FFFFFFFF"/>
      <color rgb="FFCCCCFF"/>
      <color rgb="FFFF9999"/>
      <color rgb="FF66FFCC"/>
      <color rgb="FFFFCCCC"/>
      <color rgb="FFCCFF99"/>
      <color rgb="FFFF66FF"/>
      <color rgb="FF00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746125</xdr:colOff>
      <xdr:row>53</xdr:row>
      <xdr:rowOff>158750</xdr:rowOff>
    </xdr:to>
    <xdr:pic>
      <xdr:nvPicPr>
        <xdr:cNvPr id="2" name="Image 1" descr="COUVERTURE A4v2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93890" cy="1055780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0</xdr:col>
      <xdr:colOff>28017</xdr:colOff>
      <xdr:row>11</xdr:row>
      <xdr:rowOff>85401</xdr:rowOff>
    </xdr:from>
    <xdr:to>
      <xdr:col>8</xdr:col>
      <xdr:colOff>599517</xdr:colOff>
      <xdr:row>32</xdr:row>
      <xdr:rowOff>67235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017" y="2180901"/>
          <a:ext cx="6219265" cy="4049569"/>
        </a:xfrm>
        <a:prstGeom prst="rect">
          <a:avLst/>
        </a:prstGeom>
        <a:noFill/>
        <a:ln w="349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endParaRPr lang="fr-FR" sz="2400" b="0">
            <a:solidFill>
              <a:srgbClr val="595959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 u="sng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ASSOCIATION LES AMIS DE LA CHAUMIERE</a:t>
          </a:r>
        </a:p>
        <a:p>
          <a:pPr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 u="sng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Square Jeanne Hermann</a:t>
          </a:r>
        </a:p>
        <a:p>
          <a:pPr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 u="sng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</a:p>
        <a:p>
          <a:pPr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 u="sng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54700 VILCEY-SUR-TREY</a:t>
          </a: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endParaRPr lang="fr-FR" sz="2400" b="0">
            <a:solidFill>
              <a:srgbClr val="595959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-=oOo=-</a:t>
          </a: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endParaRPr lang="fr-FR" sz="2400" b="0">
            <a:solidFill>
              <a:srgbClr val="595959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Marché d’exploitation des </a:t>
          </a: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r>
            <a:rPr lang="fr-FR" sz="2400" b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installations de genie climatique</a:t>
          </a:r>
        </a:p>
        <a:p>
          <a:pPr marL="0" indent="0" algn="ctr" hangingPunct="0">
            <a:lnSpc>
              <a:spcPts val="1295"/>
            </a:lnSpc>
            <a:spcBef>
              <a:spcPts val="1200"/>
            </a:spcBef>
            <a:spcAft>
              <a:spcPts val="0"/>
            </a:spcAft>
          </a:pPr>
          <a:endParaRPr lang="fr-FR" sz="2400" b="0">
            <a:solidFill>
              <a:srgbClr val="595959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r>
            <a:rPr lang="fr-FR" sz="2400" b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fr-FR" sz="2400" b="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r>
            <a:rPr lang="fr-FR" sz="2400" b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-=oOo=-</a:t>
          </a:r>
        </a:p>
        <a:p>
          <a:pPr algn="ctr" hangingPunct="0">
            <a:lnSpc>
              <a:spcPts val="1295"/>
            </a:lnSpc>
            <a:spcAft>
              <a:spcPts val="0"/>
            </a:spcAft>
          </a:pPr>
          <a:endParaRPr lang="fr-FR" sz="2400" b="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476250</xdr:colOff>
      <xdr:row>4</xdr:row>
      <xdr:rowOff>0</xdr:rowOff>
    </xdr:from>
    <xdr:to>
      <xdr:col>8</xdr:col>
      <xdr:colOff>629285</xdr:colOff>
      <xdr:row>9</xdr:row>
      <xdr:rowOff>125730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62250" y="762000"/>
          <a:ext cx="3505835" cy="1078230"/>
        </a:xfrm>
        <a:prstGeom prst="rect">
          <a:avLst/>
        </a:prstGeom>
        <a:noFill/>
        <a:ln w="19050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 hangingPunct="0">
            <a:lnSpc>
              <a:spcPts val="1200"/>
            </a:lnSpc>
            <a:spcAft>
              <a:spcPts val="0"/>
            </a:spcAft>
          </a:pPr>
          <a:r>
            <a:rPr lang="fr-FR" sz="1800"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fr-FR" sz="105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r>
            <a:rPr lang="fr-FR" sz="200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A.E. Annexe</a:t>
          </a:r>
          <a:r>
            <a:rPr lang="fr-FR" sz="2000" baseline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 2</a:t>
          </a:r>
          <a:endParaRPr lang="fr-FR" sz="2000">
            <a:solidFill>
              <a:srgbClr val="595959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endParaRPr lang="fr-FR" sz="105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r>
            <a:rPr lang="fr-FR" sz="180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fr-FR" sz="105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 hangingPunct="0">
            <a:lnSpc>
              <a:spcPts val="1295"/>
            </a:lnSpc>
            <a:spcAft>
              <a:spcPts val="0"/>
            </a:spcAft>
          </a:pPr>
          <a:r>
            <a:rPr lang="fr-FR" sz="1800" baseline="0">
              <a:solidFill>
                <a:srgbClr val="595959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Décomposition des prix </a:t>
          </a:r>
          <a:endParaRPr lang="fr-FR" sz="1050"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336176</xdr:colOff>
      <xdr:row>44</xdr:row>
      <xdr:rowOff>168089</xdr:rowOff>
    </xdr:from>
    <xdr:to>
      <xdr:col>2</xdr:col>
      <xdr:colOff>507626</xdr:colOff>
      <xdr:row>52</xdr:row>
      <xdr:rowOff>82923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1ACA1EE-B51F-449D-A42A-9E18562C1E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6" y="8236324"/>
          <a:ext cx="1695450" cy="1466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4%20-%20SUIVI%20D'EXPLOITATION\MAIRIES\VALENCE%202011%20-%20Dalkia\SUIVI\2013-2014\VALE-%20fiche%20analyse%20par%20site%20-%20%20Sites%201%20&#224;%2025%20-%202013-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Base fiches analyse"/>
      <sheetName val="pAGE GARDE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DJU Trentenaire"/>
    </sheetNames>
    <sheetDataSet>
      <sheetData sheetId="0"/>
      <sheetData sheetId="1">
        <row r="51">
          <cell r="O51">
            <v>84</v>
          </cell>
        </row>
        <row r="198">
          <cell r="O198">
            <v>109</v>
          </cell>
        </row>
        <row r="261">
          <cell r="O261">
            <v>81</v>
          </cell>
        </row>
        <row r="282">
          <cell r="O282">
            <v>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P53"/>
  <sheetViews>
    <sheetView view="pageBreakPreview" zoomScale="85" zoomScaleNormal="60" zoomScaleSheetLayoutView="85" workbookViewId="0">
      <selection activeCell="M48" sqref="M48"/>
    </sheetView>
  </sheetViews>
  <sheetFormatPr baseColWidth="10" defaultRowHeight="14.25" x14ac:dyDescent="0.45"/>
  <cols>
    <col min="7" max="8" width="8" customWidth="1"/>
  </cols>
  <sheetData>
    <row r="1" spans="5:16" x14ac:dyDescent="0.45">
      <c r="E1" s="1"/>
      <c r="F1" s="1"/>
      <c r="G1" s="1"/>
      <c r="H1" s="1"/>
      <c r="I1" s="1"/>
    </row>
    <row r="2" spans="5:16" x14ac:dyDescent="0.45">
      <c r="E2" s="1"/>
      <c r="F2" s="1"/>
      <c r="G2" s="1"/>
      <c r="H2" s="1"/>
      <c r="I2" s="1"/>
    </row>
    <row r="3" spans="5:16" x14ac:dyDescent="0.45">
      <c r="E3" s="1"/>
      <c r="F3" s="1"/>
      <c r="G3" s="1"/>
      <c r="H3" s="1"/>
      <c r="I3" s="1"/>
    </row>
    <row r="4" spans="5:16" x14ac:dyDescent="0.45">
      <c r="E4" s="91"/>
      <c r="F4" s="91"/>
      <c r="G4" s="91"/>
      <c r="H4" s="91"/>
      <c r="I4" s="91"/>
    </row>
    <row r="5" spans="5:16" x14ac:dyDescent="0.45">
      <c r="E5" s="91"/>
      <c r="F5" s="91"/>
      <c r="G5" s="91"/>
      <c r="H5" s="91"/>
      <c r="I5" s="91"/>
    </row>
    <row r="6" spans="5:16" x14ac:dyDescent="0.45">
      <c r="E6" s="91"/>
      <c r="F6" s="91"/>
      <c r="G6" s="91"/>
      <c r="H6" s="91"/>
      <c r="I6" s="91"/>
    </row>
    <row r="7" spans="5:16" x14ac:dyDescent="0.45">
      <c r="E7" s="91"/>
      <c r="F7" s="91"/>
      <c r="G7" s="91"/>
      <c r="H7" s="91"/>
      <c r="I7" s="91"/>
    </row>
    <row r="8" spans="5:16" x14ac:dyDescent="0.45">
      <c r="E8" s="91"/>
      <c r="F8" s="91"/>
      <c r="G8" s="91"/>
      <c r="H8" s="91"/>
      <c r="I8" s="91"/>
    </row>
    <row r="9" spans="5:16" x14ac:dyDescent="0.45">
      <c r="E9" s="1"/>
      <c r="F9" s="1"/>
      <c r="G9" s="91"/>
      <c r="H9" s="91"/>
      <c r="I9" s="91"/>
    </row>
    <row r="10" spans="5:16" x14ac:dyDescent="0.45">
      <c r="E10" s="1"/>
      <c r="F10" s="1"/>
      <c r="G10" s="91"/>
      <c r="H10" s="91"/>
      <c r="I10" s="91"/>
    </row>
    <row r="11" spans="5:16" x14ac:dyDescent="0.45">
      <c r="E11" s="1"/>
      <c r="F11" s="1"/>
      <c r="G11" s="1"/>
      <c r="H11" s="1"/>
      <c r="I11" s="1"/>
    </row>
    <row r="12" spans="5:16" x14ac:dyDescent="0.45">
      <c r="E12" s="1"/>
      <c r="F12" s="1"/>
      <c r="G12" s="1"/>
      <c r="H12" s="1"/>
      <c r="I12" s="1"/>
    </row>
    <row r="14" spans="5:16" x14ac:dyDescent="0.45">
      <c r="P14" s="10"/>
    </row>
    <row r="18" spans="1:9" ht="15" customHeight="1" x14ac:dyDescent="0.45">
      <c r="A18" s="2"/>
      <c r="B18" s="92"/>
      <c r="C18" s="93"/>
      <c r="D18" s="93"/>
      <c r="E18" s="93"/>
      <c r="F18" s="93"/>
      <c r="G18" s="93"/>
      <c r="H18" s="93"/>
      <c r="I18" s="93"/>
    </row>
    <row r="19" spans="1:9" ht="15" customHeight="1" x14ac:dyDescent="0.45">
      <c r="A19" s="3"/>
      <c r="B19" s="93"/>
      <c r="C19" s="93"/>
      <c r="D19" s="93"/>
      <c r="E19" s="93"/>
      <c r="F19" s="93"/>
      <c r="G19" s="93"/>
      <c r="H19" s="93"/>
      <c r="I19" s="93"/>
    </row>
    <row r="21" spans="1:9" ht="18" customHeight="1" x14ac:dyDescent="0.45">
      <c r="A21" s="3"/>
      <c r="B21" s="93"/>
      <c r="C21" s="93"/>
      <c r="D21" s="93"/>
      <c r="E21" s="93"/>
      <c r="F21" s="93"/>
      <c r="G21" s="93"/>
      <c r="H21" s="93"/>
      <c r="I21" s="93"/>
    </row>
    <row r="22" spans="1:9" ht="15" customHeight="1" x14ac:dyDescent="0.45">
      <c r="A22" s="3"/>
      <c r="B22" s="93"/>
      <c r="C22" s="93"/>
      <c r="D22" s="93"/>
      <c r="E22" s="93"/>
      <c r="F22" s="93"/>
      <c r="G22" s="93"/>
      <c r="H22" s="93"/>
      <c r="I22" s="93"/>
    </row>
    <row r="23" spans="1:9" ht="15" customHeight="1" x14ac:dyDescent="0.45">
      <c r="A23" s="3"/>
      <c r="B23" s="93"/>
      <c r="C23" s="93"/>
      <c r="D23" s="93"/>
      <c r="E23" s="93"/>
      <c r="F23" s="93"/>
      <c r="G23" s="93"/>
      <c r="H23" s="93"/>
      <c r="I23" s="93"/>
    </row>
    <row r="26" spans="1:9" ht="16.899999999999999" x14ac:dyDescent="0.45">
      <c r="A26" s="4"/>
      <c r="B26" s="94"/>
      <c r="C26" s="93"/>
      <c r="D26" s="93"/>
      <c r="E26" s="93"/>
      <c r="F26" s="93"/>
      <c r="G26" s="93"/>
      <c r="H26" s="93"/>
      <c r="I26" s="93"/>
    </row>
    <row r="29" spans="1:9" ht="15" customHeight="1" x14ac:dyDescent="0.45">
      <c r="A29" s="5"/>
      <c r="B29" s="87"/>
      <c r="C29" s="88"/>
      <c r="D29" s="88"/>
      <c r="E29" s="88"/>
      <c r="F29" s="88"/>
      <c r="G29" s="88"/>
      <c r="H29" s="88"/>
      <c r="I29" s="88"/>
    </row>
    <row r="30" spans="1:9" x14ac:dyDescent="0.45">
      <c r="A30" s="6"/>
      <c r="B30" s="88"/>
      <c r="C30" s="88"/>
      <c r="D30" s="88"/>
      <c r="E30" s="88"/>
      <c r="F30" s="88"/>
      <c r="G30" s="88"/>
      <c r="H30" s="88"/>
      <c r="I30" s="88"/>
    </row>
    <row r="31" spans="1:9" x14ac:dyDescent="0.45">
      <c r="A31" s="6"/>
      <c r="B31" s="88"/>
      <c r="C31" s="88"/>
      <c r="D31" s="88"/>
      <c r="E31" s="88"/>
      <c r="F31" s="88"/>
      <c r="G31" s="88"/>
      <c r="H31" s="88"/>
      <c r="I31" s="88"/>
    </row>
    <row r="32" spans="1:9" x14ac:dyDescent="0.45">
      <c r="A32" s="6"/>
      <c r="B32" s="88"/>
      <c r="C32" s="88"/>
      <c r="D32" s="88"/>
      <c r="E32" s="88"/>
      <c r="F32" s="88"/>
      <c r="G32" s="88"/>
      <c r="H32" s="88"/>
      <c r="I32" s="88"/>
    </row>
    <row r="33" spans="1:9" x14ac:dyDescent="0.45">
      <c r="A33" s="6"/>
      <c r="B33" s="88"/>
      <c r="C33" s="88"/>
      <c r="D33" s="88"/>
      <c r="E33" s="88"/>
      <c r="F33" s="88"/>
      <c r="G33" s="88"/>
      <c r="H33" s="88"/>
      <c r="I33" s="88"/>
    </row>
    <row r="37" spans="1:9" ht="17.25" x14ac:dyDescent="0.45">
      <c r="A37" s="7"/>
      <c r="B37" s="89"/>
      <c r="C37" s="90"/>
      <c r="D37" s="90"/>
      <c r="E37" s="90"/>
      <c r="F37" s="90"/>
      <c r="G37" s="90"/>
      <c r="H37" s="90"/>
      <c r="I37" s="90"/>
    </row>
    <row r="51" spans="14:15" ht="23.25" x14ac:dyDescent="0.45">
      <c r="O51" s="8"/>
    </row>
    <row r="52" spans="14:15" x14ac:dyDescent="0.45">
      <c r="N52" s="9"/>
    </row>
    <row r="53" spans="14:15" ht="23.25" x14ac:dyDescent="0.45">
      <c r="O53" s="8"/>
    </row>
  </sheetData>
  <mergeCells count="8">
    <mergeCell ref="B29:I33"/>
    <mergeCell ref="B37:I37"/>
    <mergeCell ref="E4:I6"/>
    <mergeCell ref="E7:I8"/>
    <mergeCell ref="G9:I10"/>
    <mergeCell ref="B18:I19"/>
    <mergeCell ref="B21:I23"/>
    <mergeCell ref="B26:I26"/>
  </mergeCells>
  <printOptions horizontalCentered="1" verticalCentered="1"/>
  <pageMargins left="0.23622047244094491" right="0.23622047244094491" top="0.31496062992125984" bottom="0.27559055118110237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6"/>
  <sheetViews>
    <sheetView showGridLines="0" view="pageBreakPreview" zoomScale="40" zoomScaleNormal="60" zoomScaleSheetLayoutView="40" workbookViewId="0">
      <selection activeCell="B25" sqref="B25"/>
    </sheetView>
  </sheetViews>
  <sheetFormatPr baseColWidth="10" defaultColWidth="11.3984375" defaultRowHeight="14.25" x14ac:dyDescent="0.45"/>
  <cols>
    <col min="1" max="1" width="11.3984375" style="56" customWidth="1"/>
    <col min="2" max="2" width="106.3984375" style="56" customWidth="1"/>
    <col min="3" max="3" width="23.3984375" style="56" customWidth="1"/>
    <col min="4" max="4" width="24.3984375" style="56" customWidth="1"/>
    <col min="5" max="5" width="13.59765625" style="56" customWidth="1"/>
    <col min="6" max="6" width="21.265625" style="56" customWidth="1"/>
    <col min="7" max="7" width="26" style="56" customWidth="1"/>
    <col min="8" max="8" width="54.86328125" style="56" customWidth="1"/>
    <col min="9" max="9" width="21.265625" style="56" customWidth="1"/>
    <col min="10" max="12" width="23" style="56" customWidth="1"/>
    <col min="13" max="16" width="42.265625" style="56" bestFit="1" customWidth="1"/>
    <col min="17" max="17" width="42.265625" style="56" customWidth="1"/>
    <col min="18" max="18" width="42.265625" style="56" bestFit="1" customWidth="1"/>
    <col min="19" max="21" width="39.3984375" style="56" bestFit="1" customWidth="1"/>
    <col min="22" max="22" width="34.1328125" style="56" bestFit="1" customWidth="1"/>
    <col min="23" max="16384" width="11.3984375" style="56"/>
  </cols>
  <sheetData>
    <row r="1" spans="1:22" ht="44.25" thickBot="1" x14ac:dyDescent="0.5">
      <c r="A1" s="170" t="s">
        <v>26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ht="44.25" thickBot="1" x14ac:dyDescent="0.5">
      <c r="A2" s="175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7"/>
      <c r="R2" s="167" t="s">
        <v>36</v>
      </c>
      <c r="S2" s="168"/>
      <c r="T2" s="168"/>
      <c r="U2" s="168"/>
      <c r="V2" s="169"/>
    </row>
    <row r="3" spans="1:22" ht="44.25" thickBot="1" x14ac:dyDescent="0.5">
      <c r="A3" s="173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57" t="s">
        <v>39</v>
      </c>
      <c r="O3" s="57" t="s">
        <v>0</v>
      </c>
      <c r="P3" s="57" t="s">
        <v>25</v>
      </c>
      <c r="Q3" s="58" t="s">
        <v>27</v>
      </c>
      <c r="R3" s="59" t="s">
        <v>4</v>
      </c>
      <c r="S3" s="57" t="s">
        <v>30</v>
      </c>
      <c r="T3" s="57" t="s">
        <v>29</v>
      </c>
      <c r="U3" s="57" t="s">
        <v>25</v>
      </c>
      <c r="V3" s="58" t="s">
        <v>27</v>
      </c>
    </row>
    <row r="4" spans="1:22" s="63" customFormat="1" ht="6" customHeight="1" thickBot="1" x14ac:dyDescent="0.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1"/>
      <c r="O4" s="61"/>
      <c r="P4" s="61"/>
      <c r="Q4" s="61"/>
      <c r="R4" s="61"/>
      <c r="S4" s="61"/>
      <c r="T4" s="61"/>
      <c r="U4" s="61"/>
      <c r="V4" s="61"/>
    </row>
    <row r="5" spans="1:22" ht="120" customHeight="1" x14ac:dyDescent="0.45">
      <c r="A5" s="138" t="s">
        <v>41</v>
      </c>
      <c r="B5" s="139"/>
      <c r="C5" s="84" t="s">
        <v>76</v>
      </c>
      <c r="D5" s="64" t="s">
        <v>60</v>
      </c>
      <c r="E5" s="140" t="s">
        <v>61</v>
      </c>
      <c r="F5" s="141"/>
      <c r="G5" s="66" t="s">
        <v>78</v>
      </c>
      <c r="H5" s="66" t="s">
        <v>62</v>
      </c>
      <c r="I5" s="65" t="s">
        <v>7</v>
      </c>
      <c r="J5" s="65" t="s">
        <v>63</v>
      </c>
      <c r="K5" s="65" t="s">
        <v>64</v>
      </c>
      <c r="L5" s="66" t="s">
        <v>65</v>
      </c>
      <c r="M5" s="67" t="s">
        <v>66</v>
      </c>
      <c r="N5" s="67" t="s">
        <v>67</v>
      </c>
      <c r="O5" s="67" t="s">
        <v>68</v>
      </c>
      <c r="P5" s="67" t="s">
        <v>69</v>
      </c>
      <c r="Q5" s="68" t="s">
        <v>70</v>
      </c>
      <c r="R5" s="69" t="s">
        <v>77</v>
      </c>
      <c r="S5" s="67" t="s">
        <v>72</v>
      </c>
      <c r="T5" s="67" t="s">
        <v>73</v>
      </c>
      <c r="U5" s="67" t="s">
        <v>74</v>
      </c>
      <c r="V5" s="68" t="s">
        <v>75</v>
      </c>
    </row>
    <row r="6" spans="1:22" ht="30" customHeight="1" x14ac:dyDescent="0.45">
      <c r="A6" s="142">
        <v>1</v>
      </c>
      <c r="B6" s="145" t="s">
        <v>79</v>
      </c>
      <c r="C6" s="164">
        <v>77993</v>
      </c>
      <c r="D6" s="151">
        <f>IF(F39=0,C6*C39,C6*F39)</f>
        <v>233979</v>
      </c>
      <c r="E6" s="70" t="s">
        <v>52</v>
      </c>
      <c r="F6" s="71">
        <f>94.58</f>
        <v>94.58</v>
      </c>
      <c r="G6" s="157">
        <f>IF(F39=0,(F6*C43+F7*C44+F8*C45+F9*C46)*(1+C41)/C39,(F6*C43+F7*C44+F8*C45+F9*C46)*(1+C41)/F39)</f>
        <v>22.526871514635541</v>
      </c>
      <c r="H6" s="95">
        <f>G6*D6/1000</f>
        <v>5270.8148701229093</v>
      </c>
      <c r="I6" s="117"/>
      <c r="J6" s="117"/>
      <c r="K6" s="117"/>
      <c r="L6" s="117"/>
      <c r="M6" s="117"/>
      <c r="N6" s="101"/>
      <c r="O6" s="101"/>
      <c r="P6" s="101"/>
      <c r="Q6" s="104"/>
      <c r="R6" s="107">
        <f>H6*1.2</f>
        <v>6324.9778441474909</v>
      </c>
      <c r="S6" s="95">
        <f>N6*1.2</f>
        <v>0</v>
      </c>
      <c r="T6" s="95">
        <f>O6*1.2</f>
        <v>0</v>
      </c>
      <c r="U6" s="95">
        <f>P6*1.2</f>
        <v>0</v>
      </c>
      <c r="V6" s="98"/>
    </row>
    <row r="7" spans="1:22" ht="30" customHeight="1" x14ac:dyDescent="0.45">
      <c r="A7" s="143"/>
      <c r="B7" s="146"/>
      <c r="C7" s="165"/>
      <c r="D7" s="152"/>
      <c r="E7" s="72" t="s">
        <v>53</v>
      </c>
      <c r="F7" s="73">
        <v>62.39</v>
      </c>
      <c r="G7" s="158"/>
      <c r="H7" s="96"/>
      <c r="I7" s="118"/>
      <c r="J7" s="118"/>
      <c r="K7" s="118"/>
      <c r="L7" s="118"/>
      <c r="M7" s="118"/>
      <c r="N7" s="102"/>
      <c r="O7" s="102"/>
      <c r="P7" s="102"/>
      <c r="Q7" s="105"/>
      <c r="R7" s="108"/>
      <c r="S7" s="96"/>
      <c r="T7" s="96"/>
      <c r="U7" s="96"/>
      <c r="V7" s="99"/>
    </row>
    <row r="8" spans="1:22" ht="30" customHeight="1" x14ac:dyDescent="0.45">
      <c r="A8" s="143"/>
      <c r="B8" s="146"/>
      <c r="C8" s="165"/>
      <c r="D8" s="152"/>
      <c r="E8" s="72" t="s">
        <v>54</v>
      </c>
      <c r="F8" s="73">
        <v>53.4</v>
      </c>
      <c r="G8" s="158"/>
      <c r="H8" s="96"/>
      <c r="I8" s="118"/>
      <c r="J8" s="118"/>
      <c r="K8" s="118"/>
      <c r="L8" s="118"/>
      <c r="M8" s="118"/>
      <c r="N8" s="102"/>
      <c r="O8" s="102"/>
      <c r="P8" s="102"/>
      <c r="Q8" s="105"/>
      <c r="R8" s="108"/>
      <c r="S8" s="96"/>
      <c r="T8" s="96"/>
      <c r="U8" s="96"/>
      <c r="V8" s="99"/>
    </row>
    <row r="9" spans="1:22" ht="30" customHeight="1" x14ac:dyDescent="0.45">
      <c r="A9" s="144"/>
      <c r="B9" s="147"/>
      <c r="C9" s="166"/>
      <c r="D9" s="153"/>
      <c r="E9" s="74" t="s">
        <v>55</v>
      </c>
      <c r="F9" s="75">
        <v>32.19</v>
      </c>
      <c r="G9" s="159"/>
      <c r="H9" s="97"/>
      <c r="I9" s="119"/>
      <c r="J9" s="119"/>
      <c r="K9" s="119"/>
      <c r="L9" s="119"/>
      <c r="M9" s="119"/>
      <c r="N9" s="103"/>
      <c r="O9" s="103"/>
      <c r="P9" s="103"/>
      <c r="Q9" s="106"/>
      <c r="R9" s="109"/>
      <c r="S9" s="97"/>
      <c r="T9" s="97"/>
      <c r="U9" s="97"/>
      <c r="V9" s="100"/>
    </row>
    <row r="10" spans="1:22" ht="30" customHeight="1" thickBot="1" x14ac:dyDescent="0.5">
      <c r="A10" s="40">
        <v>2</v>
      </c>
      <c r="B10" s="86" t="s">
        <v>40</v>
      </c>
      <c r="C10" s="85"/>
      <c r="D10" s="41"/>
      <c r="E10" s="41"/>
      <c r="F10" s="41"/>
      <c r="G10" s="41"/>
      <c r="H10" s="41"/>
      <c r="I10" s="41"/>
      <c r="J10" s="42"/>
      <c r="K10" s="43"/>
      <c r="L10" s="43"/>
      <c r="M10" s="43"/>
      <c r="N10" s="48"/>
      <c r="O10" s="48"/>
      <c r="P10" s="48"/>
      <c r="Q10" s="44"/>
      <c r="R10" s="45"/>
      <c r="S10" s="46">
        <f t="shared" ref="S10" si="0">N10*1.2</f>
        <v>0</v>
      </c>
      <c r="T10" s="46">
        <f>O10*1.2</f>
        <v>0</v>
      </c>
      <c r="U10" s="46">
        <f>P10*1.2</f>
        <v>0</v>
      </c>
      <c r="V10" s="33"/>
    </row>
    <row r="11" spans="1:22" s="63" customFormat="1" ht="30" customHeight="1" x14ac:dyDescent="0.45">
      <c r="A11" s="160" t="s">
        <v>43</v>
      </c>
      <c r="B11" s="161"/>
      <c r="C11" s="134"/>
      <c r="D11" s="120"/>
      <c r="E11" s="120"/>
      <c r="F11" s="120"/>
      <c r="G11" s="120"/>
      <c r="H11" s="112">
        <f>H6+H10</f>
        <v>5270.8148701229093</v>
      </c>
      <c r="I11" s="120"/>
      <c r="J11" s="120"/>
      <c r="K11" s="120"/>
      <c r="L11" s="120"/>
      <c r="M11" s="120"/>
      <c r="N11" s="112">
        <f>N6+N10</f>
        <v>0</v>
      </c>
      <c r="O11" s="112">
        <f>O6+O10</f>
        <v>0</v>
      </c>
      <c r="P11" s="112">
        <f>P6+P10</f>
        <v>0</v>
      </c>
      <c r="Q11" s="178">
        <f>'BPU DQE'!C30</f>
        <v>0</v>
      </c>
      <c r="R11" s="112">
        <f>R6+R10</f>
        <v>6324.9778441474909</v>
      </c>
      <c r="S11" s="112">
        <f>S6+S10</f>
        <v>0</v>
      </c>
      <c r="T11" s="112">
        <f>T6+T10</f>
        <v>0</v>
      </c>
      <c r="U11" s="112">
        <f>U6+U10</f>
        <v>0</v>
      </c>
      <c r="V11" s="110">
        <f>'BPU DQE'!D30</f>
        <v>0</v>
      </c>
    </row>
    <row r="12" spans="1:22" s="63" customFormat="1" ht="30" customHeight="1" thickBot="1" x14ac:dyDescent="0.5">
      <c r="A12" s="162"/>
      <c r="B12" s="163"/>
      <c r="C12" s="135"/>
      <c r="D12" s="121"/>
      <c r="E12" s="121"/>
      <c r="F12" s="121"/>
      <c r="G12" s="121"/>
      <c r="H12" s="113"/>
      <c r="I12" s="121"/>
      <c r="J12" s="121"/>
      <c r="K12" s="121"/>
      <c r="L12" s="121"/>
      <c r="M12" s="121"/>
      <c r="N12" s="113"/>
      <c r="O12" s="113"/>
      <c r="P12" s="113"/>
      <c r="Q12" s="179"/>
      <c r="R12" s="113"/>
      <c r="S12" s="113"/>
      <c r="T12" s="113"/>
      <c r="U12" s="113"/>
      <c r="V12" s="111"/>
    </row>
    <row r="13" spans="1:22" s="63" customFormat="1" ht="46.5" customHeight="1" thickBot="1" x14ac:dyDescent="0.5">
      <c r="A13" s="128" t="s">
        <v>47</v>
      </c>
      <c r="B13" s="129"/>
      <c r="C13" s="115">
        <f>+N11+O11+P11+Q11+H11</f>
        <v>5270.8148701229093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4">
        <f>+S11+T11+U11+V11+R11</f>
        <v>6324.9778441474909</v>
      </c>
      <c r="S13" s="115"/>
      <c r="T13" s="115"/>
      <c r="U13" s="115"/>
      <c r="V13" s="116"/>
    </row>
    <row r="14" spans="1:22" s="63" customFormat="1" ht="30" customHeight="1" thickBot="1" x14ac:dyDescent="0.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78"/>
      <c r="O14" s="78"/>
      <c r="P14" s="78"/>
      <c r="Q14" s="78"/>
      <c r="R14" s="77"/>
      <c r="S14" s="78"/>
      <c r="T14" s="78"/>
      <c r="U14" s="78"/>
      <c r="V14" s="78"/>
    </row>
    <row r="15" spans="1:22" s="63" customFormat="1" ht="30" customHeight="1" x14ac:dyDescent="0.45">
      <c r="A15" s="130" t="s">
        <v>42</v>
      </c>
      <c r="B15" s="131"/>
      <c r="C15" s="134"/>
      <c r="D15" s="120"/>
      <c r="E15" s="120"/>
      <c r="F15" s="120"/>
      <c r="G15" s="120"/>
      <c r="H15" s="112">
        <f>+H11*$M$34</f>
        <v>26354.074350614545</v>
      </c>
      <c r="I15" s="120"/>
      <c r="J15" s="120"/>
      <c r="K15" s="120"/>
      <c r="L15" s="120"/>
      <c r="M15" s="120"/>
      <c r="N15" s="112">
        <f>+N11*$M$34</f>
        <v>0</v>
      </c>
      <c r="O15" s="112">
        <f>+O11*$M$34</f>
        <v>0</v>
      </c>
      <c r="P15" s="112">
        <f>+P11*$M$34</f>
        <v>0</v>
      </c>
      <c r="Q15" s="110">
        <f>'BPU DQE'!C31</f>
        <v>0</v>
      </c>
      <c r="R15" s="112">
        <f>+R11*$M$34</f>
        <v>31624.889220737456</v>
      </c>
      <c r="S15" s="112">
        <f>+S11*$M$34</f>
        <v>0</v>
      </c>
      <c r="T15" s="112">
        <f>+T11*$M$34</f>
        <v>0</v>
      </c>
      <c r="U15" s="112">
        <f>+U11*$M$34</f>
        <v>0</v>
      </c>
      <c r="V15" s="110">
        <f>'BPU DQE'!D31</f>
        <v>0</v>
      </c>
    </row>
    <row r="16" spans="1:22" s="63" customFormat="1" ht="66" customHeight="1" thickBot="1" x14ac:dyDescent="0.5">
      <c r="A16" s="132"/>
      <c r="B16" s="133"/>
      <c r="C16" s="135"/>
      <c r="D16" s="121"/>
      <c r="E16" s="121"/>
      <c r="F16" s="121"/>
      <c r="G16" s="121"/>
      <c r="H16" s="113"/>
      <c r="I16" s="121"/>
      <c r="J16" s="121"/>
      <c r="K16" s="121"/>
      <c r="L16" s="121"/>
      <c r="M16" s="121"/>
      <c r="N16" s="113"/>
      <c r="O16" s="113"/>
      <c r="P16" s="113"/>
      <c r="Q16" s="111"/>
      <c r="R16" s="113"/>
      <c r="S16" s="113"/>
      <c r="T16" s="113"/>
      <c r="U16" s="113"/>
      <c r="V16" s="111"/>
    </row>
    <row r="17" spans="1:22" s="63" customFormat="1" ht="110.25" customHeight="1" thickBot="1" x14ac:dyDescent="0.5">
      <c r="A17" s="136" t="s">
        <v>6</v>
      </c>
      <c r="B17" s="137"/>
      <c r="C17" s="114">
        <f>+N15+O15+P15+Q15+H15</f>
        <v>26354.074350614545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4">
        <f>+S15+T15+U15+V15+R15</f>
        <v>31624.889220737456</v>
      </c>
      <c r="S17" s="115"/>
      <c r="T17" s="115"/>
      <c r="U17" s="115"/>
      <c r="V17" s="116"/>
    </row>
    <row r="18" spans="1:22" s="63" customFormat="1" ht="32.25" customHeight="1" x14ac:dyDescent="0.45">
      <c r="A18" s="36"/>
      <c r="B18" s="37"/>
      <c r="C18" s="38"/>
      <c r="D18" s="38"/>
      <c r="E18" s="38"/>
      <c r="F18" s="38"/>
      <c r="G18" s="38"/>
      <c r="H18" s="38"/>
      <c r="I18" s="38"/>
      <c r="J18" s="39"/>
      <c r="K18" s="35"/>
      <c r="L18" s="35"/>
      <c r="M18" s="35"/>
      <c r="N18" s="34"/>
      <c r="O18" s="34"/>
      <c r="P18" s="34"/>
      <c r="Q18" s="34"/>
      <c r="R18" s="35"/>
      <c r="S18" s="35"/>
      <c r="T18" s="35"/>
      <c r="U18" s="35"/>
      <c r="V18" s="35"/>
    </row>
    <row r="19" spans="1:22" s="63" customFormat="1" ht="32.25" customHeight="1" thickBot="1" x14ac:dyDescent="0.5">
      <c r="A19" s="36"/>
      <c r="B19" s="37"/>
      <c r="C19" s="38"/>
      <c r="D19" s="38"/>
      <c r="E19" s="38"/>
      <c r="F19" s="38"/>
      <c r="G19" s="38"/>
      <c r="H19" s="38"/>
      <c r="I19" s="38"/>
      <c r="J19" s="39"/>
      <c r="K19" s="35"/>
      <c r="L19" s="35"/>
      <c r="M19" s="35"/>
      <c r="N19" s="34"/>
      <c r="O19" s="34"/>
      <c r="P19" s="34"/>
      <c r="Q19" s="34"/>
      <c r="R19" s="35"/>
      <c r="S19" s="35"/>
      <c r="T19" s="35"/>
      <c r="U19" s="35"/>
      <c r="V19" s="35"/>
    </row>
    <row r="20" spans="1:22" ht="122.25" customHeight="1" x14ac:dyDescent="0.45">
      <c r="A20" s="138" t="s">
        <v>46</v>
      </c>
      <c r="B20" s="139"/>
      <c r="C20" s="84" t="s">
        <v>76</v>
      </c>
      <c r="D20" s="64" t="s">
        <v>60</v>
      </c>
      <c r="E20" s="140" t="s">
        <v>61</v>
      </c>
      <c r="F20" s="141"/>
      <c r="G20" s="66" t="s">
        <v>78</v>
      </c>
      <c r="H20" s="66" t="s">
        <v>62</v>
      </c>
      <c r="I20" s="65" t="s">
        <v>7</v>
      </c>
      <c r="J20" s="65" t="s">
        <v>63</v>
      </c>
      <c r="K20" s="65" t="s">
        <v>64</v>
      </c>
      <c r="L20" s="66" t="s">
        <v>65</v>
      </c>
      <c r="M20" s="67" t="s">
        <v>66</v>
      </c>
      <c r="N20" s="67" t="s">
        <v>67</v>
      </c>
      <c r="O20" s="67" t="s">
        <v>68</v>
      </c>
      <c r="P20" s="67" t="s">
        <v>69</v>
      </c>
      <c r="Q20" s="68" t="s">
        <v>70</v>
      </c>
      <c r="R20" s="69" t="s">
        <v>71</v>
      </c>
      <c r="S20" s="67" t="s">
        <v>72</v>
      </c>
      <c r="T20" s="67" t="s">
        <v>73</v>
      </c>
      <c r="U20" s="67" t="s">
        <v>74</v>
      </c>
      <c r="V20" s="68" t="s">
        <v>75</v>
      </c>
    </row>
    <row r="21" spans="1:22" ht="30" customHeight="1" x14ac:dyDescent="0.45">
      <c r="A21" s="142">
        <v>1</v>
      </c>
      <c r="B21" s="145" t="s">
        <v>79</v>
      </c>
      <c r="C21" s="148">
        <f>C6</f>
        <v>77993</v>
      </c>
      <c r="D21" s="151">
        <f>IF(F39=0,C21*C39,C21*F39)</f>
        <v>233979</v>
      </c>
      <c r="E21" s="70" t="s">
        <v>52</v>
      </c>
      <c r="F21" s="71">
        <f>94.58</f>
        <v>94.58</v>
      </c>
      <c r="G21" s="157">
        <f>IF(F39=0,(F21*C43+F22*C44+F23*C45+F24*C46)*(1+C41)/C39,(F6*C43+F7*C44+F8*C45+F9*C46)*(1+C41)/F39)</f>
        <v>22.526871514635541</v>
      </c>
      <c r="H21" s="95">
        <f>G21*D21/1000</f>
        <v>5270.8148701229093</v>
      </c>
      <c r="I21" s="122">
        <v>300</v>
      </c>
      <c r="J21" s="125"/>
      <c r="K21" s="101"/>
      <c r="L21" s="95">
        <f>K21</f>
        <v>0</v>
      </c>
      <c r="M21" s="95">
        <f>L21*I21</f>
        <v>0</v>
      </c>
      <c r="N21" s="101"/>
      <c r="O21" s="101"/>
      <c r="P21" s="101"/>
      <c r="Q21" s="104"/>
      <c r="R21" s="95">
        <f>M21*1.2+H21*1.2</f>
        <v>6324.9778441474909</v>
      </c>
      <c r="S21" s="95">
        <f>N21*1.2</f>
        <v>0</v>
      </c>
      <c r="T21" s="95">
        <f>O21*1.2</f>
        <v>0</v>
      </c>
      <c r="U21" s="95">
        <f>P21*1.2</f>
        <v>0</v>
      </c>
      <c r="V21" s="98"/>
    </row>
    <row r="22" spans="1:22" ht="30" customHeight="1" x14ac:dyDescent="0.45">
      <c r="A22" s="143"/>
      <c r="B22" s="146"/>
      <c r="C22" s="149"/>
      <c r="D22" s="152"/>
      <c r="E22" s="72" t="s">
        <v>53</v>
      </c>
      <c r="F22" s="73">
        <v>62.39</v>
      </c>
      <c r="G22" s="158"/>
      <c r="H22" s="96"/>
      <c r="I22" s="123"/>
      <c r="J22" s="126"/>
      <c r="K22" s="102"/>
      <c r="L22" s="96"/>
      <c r="M22" s="96"/>
      <c r="N22" s="102"/>
      <c r="O22" s="102"/>
      <c r="P22" s="102"/>
      <c r="Q22" s="105"/>
      <c r="R22" s="96"/>
      <c r="S22" s="96"/>
      <c r="T22" s="96"/>
      <c r="U22" s="96"/>
      <c r="V22" s="99"/>
    </row>
    <row r="23" spans="1:22" ht="30" customHeight="1" x14ac:dyDescent="0.45">
      <c r="A23" s="143"/>
      <c r="B23" s="146"/>
      <c r="C23" s="149"/>
      <c r="D23" s="152"/>
      <c r="E23" s="72" t="s">
        <v>54</v>
      </c>
      <c r="F23" s="73">
        <v>53.4</v>
      </c>
      <c r="G23" s="158"/>
      <c r="H23" s="96"/>
      <c r="I23" s="123"/>
      <c r="J23" s="126"/>
      <c r="K23" s="102"/>
      <c r="L23" s="96"/>
      <c r="M23" s="96"/>
      <c r="N23" s="102"/>
      <c r="O23" s="102"/>
      <c r="P23" s="102"/>
      <c r="Q23" s="105"/>
      <c r="R23" s="96"/>
      <c r="S23" s="96"/>
      <c r="T23" s="96"/>
      <c r="U23" s="96"/>
      <c r="V23" s="99"/>
    </row>
    <row r="24" spans="1:22" ht="30" customHeight="1" x14ac:dyDescent="0.45">
      <c r="A24" s="144"/>
      <c r="B24" s="147"/>
      <c r="C24" s="150"/>
      <c r="D24" s="153"/>
      <c r="E24" s="74" t="s">
        <v>55</v>
      </c>
      <c r="F24" s="75">
        <v>32.19</v>
      </c>
      <c r="G24" s="159"/>
      <c r="H24" s="97"/>
      <c r="I24" s="124"/>
      <c r="J24" s="127"/>
      <c r="K24" s="103"/>
      <c r="L24" s="97"/>
      <c r="M24" s="97"/>
      <c r="N24" s="103"/>
      <c r="O24" s="103"/>
      <c r="P24" s="103"/>
      <c r="Q24" s="106"/>
      <c r="R24" s="97"/>
      <c r="S24" s="97"/>
      <c r="T24" s="97"/>
      <c r="U24" s="97"/>
      <c r="V24" s="100"/>
    </row>
    <row r="25" spans="1:22" ht="30" customHeight="1" thickBot="1" x14ac:dyDescent="0.5">
      <c r="A25" s="40">
        <v>2</v>
      </c>
      <c r="B25" s="86" t="s">
        <v>40</v>
      </c>
      <c r="C25" s="85"/>
      <c r="D25" s="41"/>
      <c r="E25" s="41"/>
      <c r="F25" s="41"/>
      <c r="G25" s="41"/>
      <c r="H25" s="41"/>
      <c r="I25" s="41"/>
      <c r="J25" s="42"/>
      <c r="K25" s="43"/>
      <c r="L25" s="43"/>
      <c r="M25" s="43"/>
      <c r="N25" s="48"/>
      <c r="O25" s="48"/>
      <c r="P25" s="48"/>
      <c r="Q25" s="44"/>
      <c r="R25" s="45"/>
      <c r="S25" s="46">
        <f t="shared" ref="S25" si="1">N25*1.2</f>
        <v>0</v>
      </c>
      <c r="T25" s="46">
        <f>O25*1.2</f>
        <v>0</v>
      </c>
      <c r="U25" s="46">
        <f>P25*1.2</f>
        <v>0</v>
      </c>
      <c r="V25" s="33"/>
    </row>
    <row r="26" spans="1:22" s="63" customFormat="1" ht="30" customHeight="1" x14ac:dyDescent="0.45">
      <c r="A26" s="160" t="s">
        <v>43</v>
      </c>
      <c r="B26" s="161"/>
      <c r="C26" s="134"/>
      <c r="D26" s="120"/>
      <c r="E26" s="120"/>
      <c r="F26" s="120"/>
      <c r="G26" s="120"/>
      <c r="H26" s="112">
        <f>H21+H25</f>
        <v>5270.8148701229093</v>
      </c>
      <c r="I26" s="120"/>
      <c r="J26" s="120"/>
      <c r="K26" s="120"/>
      <c r="L26" s="120"/>
      <c r="M26" s="112">
        <f>M21+M25</f>
        <v>0</v>
      </c>
      <c r="N26" s="112">
        <f>N21+N25</f>
        <v>0</v>
      </c>
      <c r="O26" s="112">
        <f>O21+O25</f>
        <v>0</v>
      </c>
      <c r="P26" s="112">
        <f>P21+P25</f>
        <v>0</v>
      </c>
      <c r="Q26" s="110">
        <f>Q11</f>
        <v>0</v>
      </c>
      <c r="R26" s="112">
        <f>R21+R25</f>
        <v>6324.9778441474909</v>
      </c>
      <c r="S26" s="112">
        <f>S21+S25</f>
        <v>0</v>
      </c>
      <c r="T26" s="112">
        <f>T21+T25</f>
        <v>0</v>
      </c>
      <c r="U26" s="112">
        <f>U21+U25</f>
        <v>0</v>
      </c>
      <c r="V26" s="110">
        <f>V11</f>
        <v>0</v>
      </c>
    </row>
    <row r="27" spans="1:22" s="63" customFormat="1" ht="30" customHeight="1" thickBot="1" x14ac:dyDescent="0.5">
      <c r="A27" s="162"/>
      <c r="B27" s="163"/>
      <c r="C27" s="135"/>
      <c r="D27" s="121"/>
      <c r="E27" s="121"/>
      <c r="F27" s="121"/>
      <c r="G27" s="121"/>
      <c r="H27" s="113"/>
      <c r="I27" s="121"/>
      <c r="J27" s="121"/>
      <c r="K27" s="121"/>
      <c r="L27" s="121"/>
      <c r="M27" s="113"/>
      <c r="N27" s="113"/>
      <c r="O27" s="113"/>
      <c r="P27" s="113"/>
      <c r="Q27" s="111"/>
      <c r="R27" s="113"/>
      <c r="S27" s="113"/>
      <c r="T27" s="113"/>
      <c r="U27" s="113"/>
      <c r="V27" s="111"/>
    </row>
    <row r="28" spans="1:22" s="63" customFormat="1" ht="46.5" customHeight="1" thickBot="1" x14ac:dyDescent="0.5">
      <c r="A28" s="128" t="s">
        <v>47</v>
      </c>
      <c r="B28" s="129"/>
      <c r="C28" s="115">
        <f>+N26+O26+P26+Q26+H26+M26</f>
        <v>5270.8148701229093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114">
        <f>+S26+T26+U26+V26+R26</f>
        <v>6324.9778441474909</v>
      </c>
      <c r="S28" s="115"/>
      <c r="T28" s="115"/>
      <c r="U28" s="115"/>
      <c r="V28" s="116"/>
    </row>
    <row r="29" spans="1:22" s="63" customFormat="1" ht="30" customHeight="1" thickBot="1" x14ac:dyDescent="0.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78"/>
      <c r="O29" s="78"/>
      <c r="P29" s="78"/>
      <c r="Q29" s="78"/>
      <c r="R29" s="77"/>
      <c r="S29" s="78"/>
      <c r="T29" s="78"/>
      <c r="U29" s="78"/>
      <c r="V29" s="78"/>
    </row>
    <row r="30" spans="1:22" s="63" customFormat="1" ht="30" customHeight="1" x14ac:dyDescent="0.45">
      <c r="A30" s="130" t="s">
        <v>42</v>
      </c>
      <c r="B30" s="131"/>
      <c r="C30" s="134"/>
      <c r="D30" s="120"/>
      <c r="E30" s="120"/>
      <c r="F30" s="120"/>
      <c r="G30" s="120"/>
      <c r="H30" s="112">
        <f>+H26*$M$34</f>
        <v>26354.074350614545</v>
      </c>
      <c r="I30" s="120"/>
      <c r="J30" s="120"/>
      <c r="K30" s="120"/>
      <c r="L30" s="120"/>
      <c r="M30" s="112">
        <f>+M26*$M$34</f>
        <v>0</v>
      </c>
      <c r="N30" s="112">
        <f>+N26*$M$34</f>
        <v>0</v>
      </c>
      <c r="O30" s="112">
        <f>+O26*$M$34</f>
        <v>0</v>
      </c>
      <c r="P30" s="112">
        <f>+P26*$M$34</f>
        <v>0</v>
      </c>
      <c r="Q30" s="110">
        <f>Q15</f>
        <v>0</v>
      </c>
      <c r="R30" s="112">
        <f>+R26*$M$34</f>
        <v>31624.889220737456</v>
      </c>
      <c r="S30" s="112">
        <f>+S26*$M$34</f>
        <v>0</v>
      </c>
      <c r="T30" s="112">
        <f>+T26*$M$34</f>
        <v>0</v>
      </c>
      <c r="U30" s="112">
        <f>+U26*$M$34</f>
        <v>0</v>
      </c>
      <c r="V30" s="110">
        <f>V15</f>
        <v>0</v>
      </c>
    </row>
    <row r="31" spans="1:22" s="63" customFormat="1" ht="66" customHeight="1" thickBot="1" x14ac:dyDescent="0.5">
      <c r="A31" s="132"/>
      <c r="B31" s="133"/>
      <c r="C31" s="135"/>
      <c r="D31" s="121"/>
      <c r="E31" s="121"/>
      <c r="F31" s="121"/>
      <c r="G31" s="121"/>
      <c r="H31" s="113"/>
      <c r="I31" s="121"/>
      <c r="J31" s="121"/>
      <c r="K31" s="121"/>
      <c r="L31" s="121"/>
      <c r="M31" s="113"/>
      <c r="N31" s="113"/>
      <c r="O31" s="113"/>
      <c r="P31" s="113"/>
      <c r="Q31" s="111"/>
      <c r="R31" s="113"/>
      <c r="S31" s="113"/>
      <c r="T31" s="113"/>
      <c r="U31" s="113"/>
      <c r="V31" s="111"/>
    </row>
    <row r="32" spans="1:22" s="63" customFormat="1" ht="110.25" customHeight="1" thickBot="1" x14ac:dyDescent="0.5">
      <c r="A32" s="136" t="s">
        <v>6</v>
      </c>
      <c r="B32" s="137"/>
      <c r="C32" s="114">
        <f>+N30+O30+P30+Q30+H30+M30</f>
        <v>26354.074350614545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4">
        <f>+S30+T30+U30+V30+R30</f>
        <v>31624.889220737456</v>
      </c>
      <c r="S32" s="115"/>
      <c r="T32" s="115"/>
      <c r="U32" s="115"/>
      <c r="V32" s="116"/>
    </row>
    <row r="33" spans="1:22" s="63" customFormat="1" ht="32.25" customHeight="1" x14ac:dyDescent="0.45">
      <c r="A33" s="36"/>
      <c r="B33" s="37"/>
      <c r="C33" s="38"/>
      <c r="D33" s="38"/>
      <c r="E33" s="38"/>
      <c r="F33" s="38"/>
      <c r="G33" s="38"/>
      <c r="H33" s="38"/>
      <c r="I33" s="38"/>
      <c r="J33" s="39"/>
      <c r="K33" s="35"/>
      <c r="L33" s="35"/>
      <c r="M33" s="35"/>
      <c r="N33" s="34"/>
      <c r="O33" s="34"/>
      <c r="P33" s="34"/>
      <c r="Q33" s="34"/>
      <c r="R33" s="35"/>
      <c r="S33" s="35"/>
      <c r="T33" s="35"/>
      <c r="U33" s="35"/>
      <c r="V33" s="35"/>
    </row>
    <row r="34" spans="1:22" ht="58.5" customHeight="1" x14ac:dyDescent="0.45">
      <c r="B34" s="47" t="s">
        <v>8</v>
      </c>
      <c r="D34" s="79"/>
      <c r="E34" s="79"/>
      <c r="F34" s="79"/>
      <c r="G34" s="79"/>
      <c r="H34" s="79"/>
      <c r="I34" s="79"/>
      <c r="L34" s="80" t="s">
        <v>44</v>
      </c>
      <c r="M34" s="81">
        <v>5</v>
      </c>
      <c r="N34" s="80" t="s">
        <v>45</v>
      </c>
      <c r="O34" s="82"/>
      <c r="P34" s="82"/>
      <c r="Q34" s="82"/>
      <c r="R34" s="172"/>
      <c r="S34" s="172"/>
      <c r="T34" s="172"/>
      <c r="U34" s="172"/>
      <c r="V34" s="172"/>
    </row>
    <row r="35" spans="1:22" ht="15" customHeight="1" x14ac:dyDescent="0.45">
      <c r="D35" s="79"/>
      <c r="E35" s="79"/>
      <c r="F35" s="79"/>
      <c r="G35" s="79"/>
      <c r="H35" s="79"/>
      <c r="I35" s="79"/>
    </row>
    <row r="36" spans="1:22" x14ac:dyDescent="0.3">
      <c r="B36" s="155" t="s">
        <v>19</v>
      </c>
      <c r="C36" s="156"/>
      <c r="D36" s="83"/>
      <c r="E36" s="83"/>
      <c r="F36" s="83"/>
      <c r="G36" s="83"/>
      <c r="H36" s="83"/>
      <c r="I36" s="83"/>
    </row>
    <row r="37" spans="1:22" x14ac:dyDescent="0.45">
      <c r="D37" s="79"/>
      <c r="E37" s="79"/>
      <c r="F37" s="79"/>
      <c r="G37" s="79"/>
      <c r="H37" s="79"/>
      <c r="I37" s="79"/>
    </row>
    <row r="38" spans="1:22" x14ac:dyDescent="0.45">
      <c r="D38" s="79"/>
      <c r="E38" s="79"/>
      <c r="F38" s="79"/>
      <c r="G38" s="79"/>
      <c r="H38" s="79"/>
      <c r="I38" s="79"/>
    </row>
    <row r="39" spans="1:22" ht="65.25" customHeight="1" x14ac:dyDescent="0.45">
      <c r="B39" s="49" t="s">
        <v>49</v>
      </c>
      <c r="C39" s="51">
        <v>3</v>
      </c>
      <c r="D39" s="154" t="s">
        <v>50</v>
      </c>
      <c r="E39" s="154"/>
      <c r="F39" s="55"/>
      <c r="G39" s="52" t="s">
        <v>48</v>
      </c>
      <c r="H39" s="51"/>
      <c r="I39" s="51"/>
    </row>
    <row r="40" spans="1:22" x14ac:dyDescent="0.45">
      <c r="D40" s="79"/>
      <c r="E40" s="79"/>
      <c r="F40" s="79"/>
      <c r="G40" s="79"/>
      <c r="H40" s="79"/>
      <c r="I40" s="79"/>
    </row>
    <row r="41" spans="1:22" ht="65.25" customHeight="1" x14ac:dyDescent="0.45">
      <c r="B41" s="49" t="s">
        <v>51</v>
      </c>
      <c r="C41" s="54"/>
      <c r="D41" s="50"/>
      <c r="E41" s="50"/>
      <c r="F41" s="50"/>
      <c r="G41" s="50"/>
      <c r="H41" s="50"/>
      <c r="I41" s="50"/>
      <c r="J41" s="154"/>
      <c r="K41" s="154"/>
      <c r="L41" s="53"/>
      <c r="M41" s="52"/>
    </row>
    <row r="42" spans="1:22" x14ac:dyDescent="0.45">
      <c r="D42" s="79"/>
      <c r="E42" s="79"/>
      <c r="F42" s="79"/>
      <c r="G42" s="79"/>
      <c r="H42" s="79"/>
      <c r="I42" s="79"/>
    </row>
    <row r="43" spans="1:22" ht="19.5" x14ac:dyDescent="0.45">
      <c r="B43" s="49" t="s">
        <v>56</v>
      </c>
      <c r="C43" s="51">
        <v>0.37927090705808741</v>
      </c>
    </row>
    <row r="44" spans="1:22" ht="19.5" x14ac:dyDescent="0.45">
      <c r="B44" s="49" t="s">
        <v>57</v>
      </c>
      <c r="C44" s="51">
        <v>0.13428931901406282</v>
      </c>
    </row>
    <row r="45" spans="1:22" ht="19.5" x14ac:dyDescent="0.45">
      <c r="B45" s="49" t="s">
        <v>58</v>
      </c>
      <c r="C45" s="51">
        <v>0.36173339077453304</v>
      </c>
    </row>
    <row r="46" spans="1:22" ht="19.5" x14ac:dyDescent="0.45">
      <c r="B46" s="49" t="s">
        <v>59</v>
      </c>
      <c r="C46" s="51">
        <v>0.12470638315331671</v>
      </c>
    </row>
  </sheetData>
  <mergeCells count="148">
    <mergeCell ref="R2:V2"/>
    <mergeCell ref="A1:V1"/>
    <mergeCell ref="R34:V34"/>
    <mergeCell ref="A3:M3"/>
    <mergeCell ref="A5:B5"/>
    <mergeCell ref="A2:Q2"/>
    <mergeCell ref="M11:M12"/>
    <mergeCell ref="N11:N12"/>
    <mergeCell ref="O11:O12"/>
    <mergeCell ref="E5:F5"/>
    <mergeCell ref="L11:L12"/>
    <mergeCell ref="G11:G12"/>
    <mergeCell ref="A11:B12"/>
    <mergeCell ref="U11:U12"/>
    <mergeCell ref="V11:V12"/>
    <mergeCell ref="P11:P12"/>
    <mergeCell ref="Q11:Q12"/>
    <mergeCell ref="R11:R12"/>
    <mergeCell ref="S11:S12"/>
    <mergeCell ref="T11:T12"/>
    <mergeCell ref="T15:T16"/>
    <mergeCell ref="U15:U16"/>
    <mergeCell ref="M15:M16"/>
    <mergeCell ref="N15:N16"/>
    <mergeCell ref="B6:B9"/>
    <mergeCell ref="A6:A9"/>
    <mergeCell ref="C6:C9"/>
    <mergeCell ref="D6:D9"/>
    <mergeCell ref="G6:G9"/>
    <mergeCell ref="H6:H9"/>
    <mergeCell ref="H11:H12"/>
    <mergeCell ref="I11:I12"/>
    <mergeCell ref="J11:J12"/>
    <mergeCell ref="C11:C12"/>
    <mergeCell ref="D11:D12"/>
    <mergeCell ref="E11:E12"/>
    <mergeCell ref="F11:F12"/>
    <mergeCell ref="I6:I9"/>
    <mergeCell ref="J6:J9"/>
    <mergeCell ref="A17:B17"/>
    <mergeCell ref="A20:B20"/>
    <mergeCell ref="E20:F20"/>
    <mergeCell ref="A21:A24"/>
    <mergeCell ref="B21:B24"/>
    <mergeCell ref="C21:C24"/>
    <mergeCell ref="D21:D24"/>
    <mergeCell ref="D39:E39"/>
    <mergeCell ref="J41:K41"/>
    <mergeCell ref="B36:C36"/>
    <mergeCell ref="G21:G24"/>
    <mergeCell ref="H21:H24"/>
    <mergeCell ref="G26:G27"/>
    <mergeCell ref="H26:H27"/>
    <mergeCell ref="I26:I27"/>
    <mergeCell ref="J26:J27"/>
    <mergeCell ref="K26:K27"/>
    <mergeCell ref="A26:B27"/>
    <mergeCell ref="C26:C27"/>
    <mergeCell ref="D26:D27"/>
    <mergeCell ref="E26:E27"/>
    <mergeCell ref="F26:F27"/>
    <mergeCell ref="A32:B32"/>
    <mergeCell ref="C32:Q32"/>
    <mergeCell ref="A13:B13"/>
    <mergeCell ref="C15:C16"/>
    <mergeCell ref="D15:D16"/>
    <mergeCell ref="E15:E16"/>
    <mergeCell ref="F15:F16"/>
    <mergeCell ref="G15:G16"/>
    <mergeCell ref="H15:H16"/>
    <mergeCell ref="I15:I16"/>
    <mergeCell ref="J15:J16"/>
    <mergeCell ref="A15:B16"/>
    <mergeCell ref="R32:V32"/>
    <mergeCell ref="N30:N31"/>
    <mergeCell ref="O30:O31"/>
    <mergeCell ref="P30:P31"/>
    <mergeCell ref="Q30:Q31"/>
    <mergeCell ref="R30:R31"/>
    <mergeCell ref="V26:V27"/>
    <mergeCell ref="A28:B28"/>
    <mergeCell ref="C28:Q28"/>
    <mergeCell ref="R28:V28"/>
    <mergeCell ref="A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S30:S31"/>
    <mergeCell ref="T30:T31"/>
    <mergeCell ref="K6:K9"/>
    <mergeCell ref="L6:L9"/>
    <mergeCell ref="M6:M9"/>
    <mergeCell ref="L26:L27"/>
    <mergeCell ref="M26:M27"/>
    <mergeCell ref="M21:M24"/>
    <mergeCell ref="C13:Q13"/>
    <mergeCell ref="K15:K16"/>
    <mergeCell ref="L15:L16"/>
    <mergeCell ref="O15:O16"/>
    <mergeCell ref="P15:P16"/>
    <mergeCell ref="Q15:Q16"/>
    <mergeCell ref="K11:K12"/>
    <mergeCell ref="C17:Q17"/>
    <mergeCell ref="I21:I24"/>
    <mergeCell ref="J21:J24"/>
    <mergeCell ref="K21:K24"/>
    <mergeCell ref="L21:L24"/>
    <mergeCell ref="U30:U31"/>
    <mergeCell ref="V30:V31"/>
    <mergeCell ref="Q26:Q27"/>
    <mergeCell ref="R26:R27"/>
    <mergeCell ref="S26:S27"/>
    <mergeCell ref="T26:T27"/>
    <mergeCell ref="U26:U27"/>
    <mergeCell ref="N26:N27"/>
    <mergeCell ref="O26:O27"/>
    <mergeCell ref="P26:P27"/>
    <mergeCell ref="S6:S9"/>
    <mergeCell ref="T6:T9"/>
    <mergeCell ref="U6:U9"/>
    <mergeCell ref="V6:V9"/>
    <mergeCell ref="N21:N24"/>
    <mergeCell ref="O21:O24"/>
    <mergeCell ref="P21:P24"/>
    <mergeCell ref="Q21:Q24"/>
    <mergeCell ref="S21:S24"/>
    <mergeCell ref="T21:T24"/>
    <mergeCell ref="U21:U24"/>
    <mergeCell ref="V21:V24"/>
    <mergeCell ref="R21:R24"/>
    <mergeCell ref="N6:N9"/>
    <mergeCell ref="O6:O9"/>
    <mergeCell ref="P6:P9"/>
    <mergeCell ref="Q6:Q9"/>
    <mergeCell ref="R6:R9"/>
    <mergeCell ref="V15:V16"/>
    <mergeCell ref="R15:R16"/>
    <mergeCell ref="S15:S16"/>
    <mergeCell ref="R13:V13"/>
    <mergeCell ref="R17:V17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24" orientation="landscape" r:id="rId1"/>
  <colBreaks count="1" manualBreakCount="1">
    <brk id="22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94CB-EE90-4F5E-86A2-4EA29B875A23}">
  <sheetPr>
    <pageSetUpPr fitToPage="1"/>
  </sheetPr>
  <dimension ref="A1:D33"/>
  <sheetViews>
    <sheetView tabSelected="1" zoomScale="115" zoomScaleNormal="115" zoomScaleSheetLayoutView="115" workbookViewId="0">
      <selection activeCell="C5" sqref="C5:C15"/>
    </sheetView>
  </sheetViews>
  <sheetFormatPr baseColWidth="10" defaultColWidth="11.3984375" defaultRowHeight="11.65" x14ac:dyDescent="0.35"/>
  <cols>
    <col min="1" max="1" width="29.59765625" style="11" customWidth="1"/>
    <col min="2" max="2" width="54.3984375" style="11" bestFit="1" customWidth="1"/>
    <col min="3" max="4" width="22" style="11" customWidth="1"/>
    <col min="5" max="16384" width="11.3984375" style="11"/>
  </cols>
  <sheetData>
    <row r="1" spans="1:4" ht="12" thickBot="1" x14ac:dyDescent="0.4"/>
    <row r="2" spans="1:4" ht="34.5" customHeight="1" thickBot="1" x14ac:dyDescent="0.4">
      <c r="A2" s="180" t="s">
        <v>24</v>
      </c>
      <c r="B2" s="181"/>
      <c r="C2" s="181"/>
      <c r="D2" s="182"/>
    </row>
    <row r="3" spans="1:4" ht="14.25" thickBot="1" x14ac:dyDescent="0.4">
      <c r="A3" s="12" t="s">
        <v>9</v>
      </c>
      <c r="B3" s="13" t="s">
        <v>10</v>
      </c>
      <c r="C3" s="12" t="s">
        <v>5</v>
      </c>
      <c r="D3" s="12" t="s">
        <v>2</v>
      </c>
    </row>
    <row r="4" spans="1:4" ht="12" thickBot="1" x14ac:dyDescent="0.4">
      <c r="A4" s="14" t="s">
        <v>11</v>
      </c>
      <c r="B4" s="31" t="s">
        <v>20</v>
      </c>
      <c r="C4" s="16"/>
      <c r="D4" s="17"/>
    </row>
    <row r="5" spans="1:4" ht="12" thickBot="1" x14ac:dyDescent="0.4">
      <c r="A5" s="18" t="s">
        <v>1</v>
      </c>
      <c r="B5" s="19" t="s">
        <v>31</v>
      </c>
      <c r="C5" s="20"/>
      <c r="D5" s="21">
        <f>C5*1.2</f>
        <v>0</v>
      </c>
    </row>
    <row r="6" spans="1:4" ht="12" thickBot="1" x14ac:dyDescent="0.4">
      <c r="A6" s="18" t="s">
        <v>1</v>
      </c>
      <c r="B6" s="19" t="s">
        <v>32</v>
      </c>
      <c r="C6" s="20"/>
      <c r="D6" s="21">
        <f t="shared" ref="D6:D15" si="0">C6*1.2</f>
        <v>0</v>
      </c>
    </row>
    <row r="7" spans="1:4" ht="23.65" thickBot="1" x14ac:dyDescent="0.4">
      <c r="A7" s="18" t="s">
        <v>1</v>
      </c>
      <c r="B7" s="30" t="s">
        <v>33</v>
      </c>
      <c r="C7" s="20"/>
      <c r="D7" s="21">
        <f t="shared" ref="D7" si="1">C7*1.2</f>
        <v>0</v>
      </c>
    </row>
    <row r="8" spans="1:4" ht="23.65" thickBot="1" x14ac:dyDescent="0.4">
      <c r="A8" s="18" t="s">
        <v>1</v>
      </c>
      <c r="B8" s="30" t="s">
        <v>34</v>
      </c>
      <c r="C8" s="20"/>
      <c r="D8" s="21">
        <f t="shared" ref="D8" si="2">C8*1.2</f>
        <v>0</v>
      </c>
    </row>
    <row r="9" spans="1:4" ht="12" thickBot="1" x14ac:dyDescent="0.4">
      <c r="A9" s="18" t="s">
        <v>1</v>
      </c>
      <c r="B9" s="19" t="s">
        <v>21</v>
      </c>
      <c r="C9" s="20"/>
      <c r="D9" s="21">
        <f t="shared" si="0"/>
        <v>0</v>
      </c>
    </row>
    <row r="10" spans="1:4" ht="12" thickBot="1" x14ac:dyDescent="0.4">
      <c r="A10" s="18" t="s">
        <v>1</v>
      </c>
      <c r="B10" s="19" t="s">
        <v>28</v>
      </c>
      <c r="C10" s="20"/>
      <c r="D10" s="21">
        <f t="shared" si="0"/>
        <v>0</v>
      </c>
    </row>
    <row r="11" spans="1:4" ht="12" thickBot="1" x14ac:dyDescent="0.4">
      <c r="A11" s="18" t="s">
        <v>1</v>
      </c>
      <c r="B11" s="30" t="s">
        <v>22</v>
      </c>
      <c r="C11" s="20"/>
      <c r="D11" s="21">
        <f t="shared" si="0"/>
        <v>0</v>
      </c>
    </row>
    <row r="12" spans="1:4" ht="23.65" thickBot="1" x14ac:dyDescent="0.4">
      <c r="A12" s="18" t="s">
        <v>1</v>
      </c>
      <c r="B12" s="30" t="s">
        <v>23</v>
      </c>
      <c r="C12" s="20"/>
      <c r="D12" s="21">
        <f t="shared" si="0"/>
        <v>0</v>
      </c>
    </row>
    <row r="13" spans="1:4" ht="24.75" customHeight="1" thickBot="1" x14ac:dyDescent="0.4">
      <c r="A13" s="18" t="s">
        <v>1</v>
      </c>
      <c r="B13" s="32" t="s">
        <v>38</v>
      </c>
      <c r="C13" s="20"/>
      <c r="D13" s="21">
        <f t="shared" ref="D13" si="3">C13*1.2</f>
        <v>0</v>
      </c>
    </row>
    <row r="14" spans="1:4" ht="26.65" customHeight="1" thickBot="1" x14ac:dyDescent="0.4">
      <c r="A14" s="18" t="s">
        <v>1</v>
      </c>
      <c r="B14" s="32" t="s">
        <v>37</v>
      </c>
      <c r="C14" s="20"/>
      <c r="D14" s="21">
        <f t="shared" ref="D14" si="4">C14*1.2</f>
        <v>0</v>
      </c>
    </row>
    <row r="15" spans="1:4" ht="12" thickBot="1" x14ac:dyDescent="0.4">
      <c r="A15" s="22" t="s">
        <v>12</v>
      </c>
      <c r="B15" s="19" t="s">
        <v>13</v>
      </c>
      <c r="C15" s="20"/>
      <c r="D15" s="21">
        <f t="shared" si="0"/>
        <v>0</v>
      </c>
    </row>
    <row r="16" spans="1:4" ht="12" thickBot="1" x14ac:dyDescent="0.4">
      <c r="A16" s="14" t="s">
        <v>14</v>
      </c>
      <c r="B16" s="15"/>
      <c r="C16" s="16"/>
      <c r="D16" s="17"/>
    </row>
    <row r="17" spans="1:4" ht="12" thickBot="1" x14ac:dyDescent="0.4">
      <c r="A17" s="14" t="s">
        <v>15</v>
      </c>
      <c r="B17" s="14"/>
      <c r="C17" s="16"/>
      <c r="D17" s="17"/>
    </row>
    <row r="18" spans="1:4" ht="12" thickBot="1" x14ac:dyDescent="0.4">
      <c r="A18" s="18">
        <v>5</v>
      </c>
      <c r="B18" s="30" t="str">
        <f t="shared" ref="B18:B26" si="5">B5</f>
        <v>Désembouage par emetteurs</v>
      </c>
      <c r="C18" s="21">
        <f t="shared" ref="C18:C26" si="6">C5*A18</f>
        <v>0</v>
      </c>
      <c r="D18" s="21">
        <f t="shared" ref="D18:D26" si="7">D5*A18</f>
        <v>0</v>
      </c>
    </row>
    <row r="19" spans="1:4" ht="12" thickBot="1" x14ac:dyDescent="0.4">
      <c r="A19" s="18">
        <v>5</v>
      </c>
      <c r="B19" s="30" t="str">
        <f t="shared" si="5"/>
        <v>Remplacement d’un ventillo-convecteur</v>
      </c>
      <c r="C19" s="21">
        <f t="shared" si="6"/>
        <v>0</v>
      </c>
      <c r="D19" s="21">
        <f t="shared" si="7"/>
        <v>0</v>
      </c>
    </row>
    <row r="20" spans="1:4" ht="23.65" thickBot="1" x14ac:dyDescent="0.4">
      <c r="A20" s="18">
        <v>1</v>
      </c>
      <c r="B20" s="30" t="str">
        <f t="shared" si="5"/>
        <v xml:space="preserve">Intervention pour modification et ou remplacement d'environ 5m linéaire de conduite du réseau ECS, bouclage  </v>
      </c>
      <c r="C20" s="21">
        <f t="shared" si="6"/>
        <v>0</v>
      </c>
      <c r="D20" s="21">
        <f t="shared" si="7"/>
        <v>0</v>
      </c>
    </row>
    <row r="21" spans="1:4" ht="23.65" thickBot="1" x14ac:dyDescent="0.4">
      <c r="A21" s="18">
        <v>1</v>
      </c>
      <c r="B21" s="30" t="str">
        <f t="shared" si="5"/>
        <v>Intervention pour modification et ou remplacement d'environ 5m linéaire de conduite du réseau de ditribution de chauffage</v>
      </c>
      <c r="C21" s="21">
        <f t="shared" si="6"/>
        <v>0</v>
      </c>
      <c r="D21" s="21">
        <f t="shared" si="7"/>
        <v>0</v>
      </c>
    </row>
    <row r="22" spans="1:4" ht="12" thickBot="1" x14ac:dyDescent="0.4">
      <c r="A22" s="23">
        <v>2</v>
      </c>
      <c r="B22" s="30" t="str">
        <f t="shared" si="5"/>
        <v>Analyse légionelle sur 1 point complémentaire</v>
      </c>
      <c r="C22" s="21">
        <f t="shared" si="6"/>
        <v>0</v>
      </c>
      <c r="D22" s="21">
        <f t="shared" si="7"/>
        <v>0</v>
      </c>
    </row>
    <row r="23" spans="1:4" ht="12" thickBot="1" x14ac:dyDescent="0.4">
      <c r="A23" s="18">
        <v>2</v>
      </c>
      <c r="B23" s="30" t="str">
        <f t="shared" si="5"/>
        <v>Analyse de potabilitée de type D1 sur 1 point</v>
      </c>
      <c r="C23" s="21">
        <f t="shared" si="6"/>
        <v>0</v>
      </c>
      <c r="D23" s="21">
        <f t="shared" si="7"/>
        <v>0</v>
      </c>
    </row>
    <row r="24" spans="1:4" ht="12" thickBot="1" x14ac:dyDescent="0.4">
      <c r="A24" s="18">
        <v>3</v>
      </c>
      <c r="B24" s="30" t="str">
        <f t="shared" si="5"/>
        <v xml:space="preserve">Intervention de choc thermique suite à un résultat &gt;1 000 UFC/L. </v>
      </c>
      <c r="C24" s="21">
        <f t="shared" si="6"/>
        <v>0</v>
      </c>
      <c r="D24" s="21">
        <f t="shared" si="7"/>
        <v>0</v>
      </c>
    </row>
    <row r="25" spans="1:4" ht="23.65" thickBot="1" x14ac:dyDescent="0.4">
      <c r="A25" s="18">
        <v>1</v>
      </c>
      <c r="B25" s="30" t="str">
        <f t="shared" si="5"/>
        <v>Intervention de choc chimique suite à un résultat &gt;1 000 UFC/L. Y compris la sécurisation des points d'usage lors de l'intervention.</v>
      </c>
      <c r="C25" s="21">
        <f t="shared" si="6"/>
        <v>0</v>
      </c>
      <c r="D25" s="21">
        <f t="shared" si="7"/>
        <v>0</v>
      </c>
    </row>
    <row r="26" spans="1:4" ht="19.149999999999999" customHeight="1" thickBot="1" x14ac:dyDescent="0.4">
      <c r="A26" s="18">
        <v>10</v>
      </c>
      <c r="B26" s="30" t="str">
        <f t="shared" si="5"/>
        <v>Remplacement de mitigeur d'évier du type sécuritèrme (type à préciser au mémoire technique)</v>
      </c>
      <c r="C26" s="21">
        <f t="shared" si="6"/>
        <v>0</v>
      </c>
      <c r="D26" s="21">
        <f t="shared" si="7"/>
        <v>0</v>
      </c>
    </row>
    <row r="27" spans="1:4" ht="12" thickBot="1" x14ac:dyDescent="0.4">
      <c r="A27" s="23">
        <v>10</v>
      </c>
      <c r="B27" s="30" t="str">
        <f t="shared" ref="B27" si="8">B15</f>
        <v>Coût horaire Technicien Chauffagiste</v>
      </c>
      <c r="C27" s="21">
        <f t="shared" ref="C27" si="9">C15*A27</f>
        <v>0</v>
      </c>
      <c r="D27" s="21">
        <f t="shared" ref="D27" si="10">D15*A27</f>
        <v>0</v>
      </c>
    </row>
    <row r="28" spans="1:4" ht="12" thickBot="1" x14ac:dyDescent="0.4">
      <c r="A28" s="24"/>
      <c r="B28" s="25" t="s">
        <v>16</v>
      </c>
      <c r="C28" s="26">
        <f>SUM(C18:C27)</f>
        <v>0</v>
      </c>
      <c r="D28" s="26">
        <f>SUM(D18:D27)</f>
        <v>0</v>
      </c>
    </row>
    <row r="29" spans="1:4" ht="15.75" customHeight="1" thickBot="1" x14ac:dyDescent="0.4"/>
    <row r="30" spans="1:4" ht="15" customHeight="1" thickBot="1" x14ac:dyDescent="0.4">
      <c r="A30" s="183" t="s">
        <v>17</v>
      </c>
      <c r="B30" s="184"/>
      <c r="C30" s="27">
        <f>ROUND(C28,2)</f>
        <v>0</v>
      </c>
      <c r="D30" s="27">
        <f>ROUND(D28,2)</f>
        <v>0</v>
      </c>
    </row>
    <row r="31" spans="1:4" ht="15" customHeight="1" thickBot="1" x14ac:dyDescent="0.4">
      <c r="A31" s="183" t="s">
        <v>18</v>
      </c>
      <c r="B31" s="184"/>
      <c r="C31" s="28">
        <f>ROUND(C30*5,2)</f>
        <v>0</v>
      </c>
      <c r="D31" s="29">
        <f>ROUND(D30*5,2)</f>
        <v>0</v>
      </c>
    </row>
    <row r="32" spans="1:4" ht="15" customHeight="1" x14ac:dyDescent="0.35"/>
    <row r="33" spans="2:3" ht="15" customHeight="1" x14ac:dyDescent="0.35">
      <c r="B33" s="185" t="s">
        <v>19</v>
      </c>
      <c r="C33" s="186"/>
    </row>
  </sheetData>
  <mergeCells count="4">
    <mergeCell ref="A2:D2"/>
    <mergeCell ref="A30:B30"/>
    <mergeCell ref="A31:B31"/>
    <mergeCell ref="B33:C3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&amp;CAnnexe 2 - AE - Décomposition des prix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PDG </vt:lpstr>
      <vt:lpstr>detail des prix</vt:lpstr>
      <vt:lpstr>BPU DQE</vt:lpstr>
      <vt:lpstr>'PDG '!CaseACocher5</vt:lpstr>
      <vt:lpstr>'PDG '!CaseACocher6</vt:lpstr>
      <vt:lpstr>'BPU DQE'!Zone_d_impression</vt:lpstr>
      <vt:lpstr>'detail des prix'!Zone_d_impression</vt:lpstr>
      <vt:lpstr>'PDG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Alexandre MELLARD</cp:lastModifiedBy>
  <cp:lastPrinted>2021-04-01T16:06:14Z</cp:lastPrinted>
  <dcterms:created xsi:type="dcterms:W3CDTF">2017-09-18T08:29:58Z</dcterms:created>
  <dcterms:modified xsi:type="dcterms:W3CDTF">2021-05-27T15:25:01Z</dcterms:modified>
</cp:coreProperties>
</file>